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0"/>
  </bookViews>
  <sheets>
    <sheet name="PMU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'PMUSummary'!$A$892:$H$919</definedName>
  </definedNames>
  <calcPr fullCalcOnLoad="1"/>
</workbook>
</file>

<file path=xl/comments1.xml><?xml version="1.0" encoding="utf-8"?>
<comments xmlns="http://schemas.openxmlformats.org/spreadsheetml/2006/main">
  <authors>
    <author>Ajosiah</author>
    <author>starleh</author>
  </authors>
  <commentList>
    <comment ref="A674" authorId="0">
      <text>
        <r>
          <rPr>
            <b/>
            <sz val="8"/>
            <rFont val="Tahoma"/>
            <family val="2"/>
          </rPr>
          <t>Ajosiah:</t>
        </r>
        <r>
          <rPr>
            <sz val="8"/>
            <rFont val="Tahoma"/>
            <family val="2"/>
          </rPr>
          <t xml:space="preserve">
Provisional while awaiting returns from SAFECON</t>
        </r>
      </text>
    </comment>
    <comment ref="D702" authorId="1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Leone value seems lower compared the $ equivalent: Pls check both values.</t>
        </r>
      </text>
    </comment>
    <comment ref="C779" authorId="1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28/01/15</t>
        </r>
      </text>
    </comment>
    <comment ref="C806" authorId="1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01/13/16</t>
        </r>
      </text>
    </comment>
    <comment ref="C812" authorId="1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Revised 28/02/15</t>
        </r>
      </text>
    </comment>
  </commentList>
</comments>
</file>

<file path=xl/sharedStrings.xml><?xml version="1.0" encoding="utf-8"?>
<sst xmlns="http://schemas.openxmlformats.org/spreadsheetml/2006/main" count="1103" uniqueCount="69">
  <si>
    <t>IMPORT  OF  PETROLEUM  PRODUCTS (FUEL)  BY  OIL  COMPANIES  AND  PMU</t>
  </si>
  <si>
    <t>PERIOD</t>
  </si>
  <si>
    <t>VOLUME</t>
  </si>
  <si>
    <t>VALUE</t>
  </si>
  <si>
    <t>(Metric Tons)</t>
  </si>
  <si>
    <t>$'000</t>
  </si>
  <si>
    <t>Le million</t>
  </si>
  <si>
    <t>1</t>
  </si>
  <si>
    <t>2</t>
  </si>
  <si>
    <t>3</t>
  </si>
  <si>
    <t>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</si>
  <si>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</si>
  <si>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</si>
  <si>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</si>
  <si>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</si>
  <si>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</si>
  <si>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</si>
  <si>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</si>
  <si>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</si>
  <si>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</si>
  <si>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</si>
  <si>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</si>
  <si>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</si>
  <si>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Jan-Mar</t>
  </si>
  <si>
    <t>Apr-Jun</t>
  </si>
  <si>
    <t>Jul-Sept</t>
  </si>
  <si>
    <t>Oct-Dec</t>
  </si>
  <si>
    <t>Jan-Jun</t>
  </si>
  <si>
    <t>Jul-Dec</t>
  </si>
  <si>
    <t>Jan-Dec</t>
  </si>
  <si>
    <t>SOURCE: Petroleum Monitoring Unit</t>
  </si>
  <si>
    <t>file:pmu      D6</t>
  </si>
  <si>
    <t>IMPORT  OF  PETROLEUM  PRODUCTS (FUEL) BY  OIL  COMPANIES  AND  PMU</t>
  </si>
  <si>
    <t>SUMMARY BY IMPORTERS</t>
  </si>
  <si>
    <t>TOTAL PMU</t>
  </si>
  <si>
    <t>TOTAL SHELL</t>
  </si>
  <si>
    <t>TOTAL MOBIL</t>
  </si>
  <si>
    <t>TOTAL NP</t>
  </si>
  <si>
    <t>TOTAL OTHERS</t>
  </si>
  <si>
    <t>GRAND TOTAL</t>
  </si>
  <si>
    <t xml:space="preserve"> </t>
  </si>
  <si>
    <t>NIL</t>
  </si>
  <si>
    <t>QTY</t>
  </si>
  <si>
    <t>Le Million</t>
  </si>
  <si>
    <t>%</t>
  </si>
  <si>
    <t xml:space="preserve"> -</t>
  </si>
  <si>
    <t>SOURCE: Petroleum Monitoring Unit and SAPDU</t>
  </si>
  <si>
    <t>IMPORT  OF  PETROLEUM  PRODUCTS  BY  OIL  COMPANIES  AND  PMU</t>
  </si>
  <si>
    <t xml:space="preserve">IMPORT  OF  PETROLEUM  PRODUCTS (FUEL)  BY  OIL  COMPANIES  </t>
  </si>
  <si>
    <t>DUTIABLE</t>
  </si>
  <si>
    <t>NON-DUTIABLE</t>
  </si>
  <si>
    <t>TOTAL</t>
  </si>
  <si>
    <t>TOTAL SAFECON</t>
  </si>
  <si>
    <t>(M/Tons)</t>
  </si>
  <si>
    <t>VOLUME*</t>
  </si>
  <si>
    <t>* Volume represents only dutiable fuel</t>
  </si>
  <si>
    <t xml:space="preserve">SOURCE: Individual Oil Companies and Petroleum Monitoring Unit </t>
  </si>
  <si>
    <t>OTHERS</t>
  </si>
  <si>
    <t>** Provisional</t>
  </si>
  <si>
    <t>* Provisional</t>
  </si>
  <si>
    <t>Jan-Dec*</t>
  </si>
  <si>
    <t>VOLUME**</t>
  </si>
  <si>
    <t>** Volume represents only dutiable fuel</t>
  </si>
  <si>
    <t>Revised 20/03/07 following receipt of  correct data from SAFECON and NP fro April and December months</t>
  </si>
  <si>
    <t>Consistency check</t>
  </si>
  <si>
    <r>
      <t>2010</t>
    </r>
    <r>
      <rPr>
        <b/>
        <vertAlign val="superscript"/>
        <sz val="16"/>
        <rFont val="Helv"/>
        <family val="0"/>
      </rPr>
      <t>R</t>
    </r>
  </si>
  <si>
    <t>R = Revised  end-May 2011</t>
  </si>
  <si>
    <t>US$ crosschecked</t>
  </si>
  <si>
    <t>Le crosschecked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</si>
</sst>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Le&quot;#,##0;\-&quot;Le&quot;#,##0"/>
    <numFmt numFmtId="173" formatCode="&quot;Le&quot;#,##0;[Red]\-&quot;Le&quot;#,##0"/>
    <numFmt numFmtId="174" formatCode="&quot;Le&quot;#,##0.00;\-&quot;Le&quot;#,##0.00"/>
    <numFmt numFmtId="175" formatCode="&quot;Le&quot;#,##0.00;[Red]\-&quot;Le&quot;#,##0.00"/>
    <numFmt numFmtId="176" formatCode="_-&quot;Le&quot;* #,##0_-;\-&quot;Le&quot;* #,##0_-;_-&quot;Le&quot;* &quot;-&quot;_-;_-@_-"/>
    <numFmt numFmtId="177" formatCode="_-&quot;Le&quot;* #,##0.00_-;\-&quot;Le&quot;* #,##0.00_-;_-&quot;Le&quot;* &quot;-&quot;??_-;_-@_-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#,##0.000_);\(#,##0.000\)"/>
    <numFmt numFmtId="187" formatCode="#,##0.0_);\(#,##0.0\)"/>
    <numFmt numFmtId="188" formatCode="0.000_)"/>
    <numFmt numFmtId="189" formatCode="_-* #,##0.000_-;\-* #,##0.000_-;_-* &quot;-&quot;??_-;_-@_-"/>
    <numFmt numFmtId="190" formatCode="0.000000"/>
    <numFmt numFmtId="191" formatCode="0.00000"/>
    <numFmt numFmtId="192" formatCode="_-* #,##0.0000_-;\-* #,##0.0000_-;_-* &quot;-&quot;??_-;_-@_-"/>
    <numFmt numFmtId="193" formatCode="_-* #,##0.0_-;\-* #,##0.0_-;_-* &quot;-&quot;??_-;_-@_-"/>
    <numFmt numFmtId="194" formatCode="0.000"/>
    <numFmt numFmtId="195" formatCode="_-* #,##0.000_-;\-* #,##0.000_-;_-* &quot;-&quot;???_-;_-@_-"/>
    <numFmt numFmtId="196" formatCode="#,##0.0;\-#,##0.0"/>
    <numFmt numFmtId="197" formatCode="#,##0.000;\-#,##0.000"/>
    <numFmt numFmtId="198" formatCode="_-* #,##0.0000_-;\-* #,##0.0000_-;_-* &quot;-&quot;????_-;_-@_-"/>
    <numFmt numFmtId="199" formatCode="_-* #,##0_-;\-* #,##0_-;_-* &quot;-&quot;??_-;_-@_-"/>
    <numFmt numFmtId="200" formatCode="_(* #,##0.000_);_(* \(#,##0.000\);_(* &quot;-&quot;?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"/>
    <numFmt numFmtId="206" formatCode="0.000;[Red]0.000"/>
  </numFmts>
  <fonts count="69">
    <font>
      <sz val="12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Arial Narrow"/>
      <family val="2"/>
    </font>
    <font>
      <b/>
      <sz val="24"/>
      <name val="Helv"/>
      <family val="0"/>
    </font>
    <font>
      <b/>
      <sz val="2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sz val="18"/>
      <name val="Helv"/>
      <family val="0"/>
    </font>
    <font>
      <i/>
      <sz val="11"/>
      <name val="Helv"/>
      <family val="0"/>
    </font>
    <font>
      <b/>
      <sz val="20"/>
      <name val="Arial Narrow"/>
      <family val="2"/>
    </font>
    <font>
      <sz val="20"/>
      <name val="Helv"/>
      <family val="0"/>
    </font>
    <font>
      <sz val="16"/>
      <name val="Helvs 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22"/>
      <name val="Arial Narrow"/>
      <family val="2"/>
    </font>
    <font>
      <b/>
      <sz val="16"/>
      <name val="Helv"/>
      <family val="0"/>
    </font>
    <font>
      <sz val="16"/>
      <name val="Helv"/>
      <family val="0"/>
    </font>
    <font>
      <b/>
      <sz val="13"/>
      <name val="Helv"/>
      <family val="0"/>
    </font>
    <font>
      <sz val="13"/>
      <name val="Helv"/>
      <family val="0"/>
    </font>
    <font>
      <b/>
      <sz val="16"/>
      <name val="Arial Narrow"/>
      <family val="2"/>
    </font>
    <font>
      <b/>
      <sz val="14"/>
      <color indexed="9"/>
      <name val="Helv"/>
      <family val="0"/>
    </font>
    <font>
      <sz val="14"/>
      <name val="Arial"/>
      <family val="2"/>
    </font>
    <font>
      <b/>
      <sz val="14"/>
      <color indexed="10"/>
      <name val="Helv"/>
      <family val="0"/>
    </font>
    <font>
      <i/>
      <sz val="12"/>
      <name val="Helv"/>
      <family val="0"/>
    </font>
    <font>
      <b/>
      <i/>
      <sz val="13"/>
      <name val="Helv"/>
      <family val="0"/>
    </font>
    <font>
      <b/>
      <vertAlign val="superscript"/>
      <sz val="16"/>
      <name val="Helv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thin"/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/>
      <protection/>
    </xf>
    <xf numFmtId="186" fontId="10" fillId="0" borderId="20" xfId="0" applyNumberFormat="1" applyFont="1" applyBorder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39" fontId="10" fillId="0" borderId="21" xfId="0" applyNumberFormat="1" applyFont="1" applyBorder="1" applyAlignment="1" applyProtection="1">
      <alignment/>
      <protection/>
    </xf>
    <xf numFmtId="186" fontId="10" fillId="0" borderId="0" xfId="0" applyNumberFormat="1" applyFont="1" applyAlignment="1" applyProtection="1">
      <alignment/>
      <protection/>
    </xf>
    <xf numFmtId="186" fontId="10" fillId="0" borderId="21" xfId="0" applyNumberFormat="1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9" fontId="9" fillId="0" borderId="0" xfId="0" applyNumberFormat="1" applyFont="1" applyAlignment="1" applyProtection="1">
      <alignment/>
      <protection/>
    </xf>
    <xf numFmtId="39" fontId="9" fillId="0" borderId="21" xfId="0" applyNumberFormat="1" applyFont="1" applyBorder="1" applyAlignment="1" applyProtection="1">
      <alignment/>
      <protection/>
    </xf>
    <xf numFmtId="186" fontId="7" fillId="0" borderId="22" xfId="0" applyNumberFormat="1" applyFont="1" applyBorder="1" applyAlignment="1" applyProtection="1">
      <alignment/>
      <protection/>
    </xf>
    <xf numFmtId="39" fontId="7" fillId="0" borderId="17" xfId="0" applyNumberFormat="1" applyFont="1" applyBorder="1" applyAlignment="1" applyProtection="1">
      <alignment/>
      <protection/>
    </xf>
    <xf numFmtId="39" fontId="7" fillId="0" borderId="18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left"/>
      <protection/>
    </xf>
    <xf numFmtId="0" fontId="16" fillId="0" borderId="24" xfId="0" applyFont="1" applyBorder="1" applyAlignment="1" applyProtection="1">
      <alignment horizontal="center"/>
      <protection/>
    </xf>
    <xf numFmtId="171" fontId="10" fillId="0" borderId="0" xfId="42" applyFont="1" applyAlignment="1" applyProtection="1">
      <alignment horizontal="center"/>
      <protection/>
    </xf>
    <xf numFmtId="171" fontId="10" fillId="0" borderId="21" xfId="42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left"/>
      <protection/>
    </xf>
    <xf numFmtId="171" fontId="9" fillId="0" borderId="0" xfId="42" applyFont="1" applyAlignment="1" applyProtection="1">
      <alignment/>
      <protection/>
    </xf>
    <xf numFmtId="171" fontId="9" fillId="0" borderId="21" xfId="42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left"/>
      <protection/>
    </xf>
    <xf numFmtId="189" fontId="7" fillId="0" borderId="17" xfId="42" applyNumberFormat="1" applyFont="1" applyBorder="1" applyAlignment="1" applyProtection="1">
      <alignment/>
      <protection/>
    </xf>
    <xf numFmtId="171" fontId="7" fillId="0" borderId="17" xfId="42" applyFont="1" applyBorder="1" applyAlignment="1" applyProtection="1">
      <alignment/>
      <protection/>
    </xf>
    <xf numFmtId="171" fontId="7" fillId="0" borderId="18" xfId="42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86" fontId="15" fillId="0" borderId="26" xfId="0" applyNumberFormat="1" applyFont="1" applyBorder="1" applyAlignment="1" applyProtection="1">
      <alignment/>
      <protection/>
    </xf>
    <xf numFmtId="39" fontId="15" fillId="0" borderId="26" xfId="0" applyNumberFormat="1" applyFont="1" applyBorder="1" applyAlignment="1" applyProtection="1">
      <alignment/>
      <protection/>
    </xf>
    <xf numFmtId="171" fontId="15" fillId="0" borderId="11" xfId="42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6" fontId="15" fillId="0" borderId="0" xfId="0" applyNumberFormat="1" applyFont="1" applyBorder="1" applyAlignment="1" applyProtection="1">
      <alignment/>
      <protection/>
    </xf>
    <xf numFmtId="39" fontId="15" fillId="0" borderId="0" xfId="0" applyNumberFormat="1" applyFont="1" applyBorder="1" applyAlignment="1" applyProtection="1">
      <alignment/>
      <protection/>
    </xf>
    <xf numFmtId="171" fontId="15" fillId="0" borderId="20" xfId="42" applyFont="1" applyBorder="1" applyAlignment="1" applyProtection="1">
      <alignment/>
      <protection/>
    </xf>
    <xf numFmtId="171" fontId="15" fillId="0" borderId="0" xfId="42" applyFont="1" applyBorder="1" applyAlignment="1" applyProtection="1">
      <alignment/>
      <protection/>
    </xf>
    <xf numFmtId="186" fontId="15" fillId="0" borderId="0" xfId="0" applyNumberFormat="1" applyFont="1" applyBorder="1" applyAlignment="1">
      <alignment/>
    </xf>
    <xf numFmtId="39" fontId="15" fillId="0" borderId="28" xfId="0" applyNumberFormat="1" applyFont="1" applyBorder="1" applyAlignment="1">
      <alignment/>
    </xf>
    <xf numFmtId="171" fontId="15" fillId="0" borderId="22" xfId="42" applyFont="1" applyBorder="1" applyAlignment="1" applyProtection="1">
      <alignment/>
      <protection/>
    </xf>
    <xf numFmtId="0" fontId="16" fillId="0" borderId="29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/>
      <protection/>
    </xf>
    <xf numFmtId="186" fontId="16" fillId="0" borderId="30" xfId="0" applyNumberFormat="1" applyFont="1" applyBorder="1" applyAlignment="1" applyProtection="1">
      <alignment/>
      <protection/>
    </xf>
    <xf numFmtId="39" fontId="16" fillId="0" borderId="28" xfId="0" applyNumberFormat="1" applyFont="1" applyBorder="1" applyAlignment="1" applyProtection="1">
      <alignment/>
      <protection/>
    </xf>
    <xf numFmtId="171" fontId="16" fillId="0" borderId="22" xfId="42" applyFont="1" applyBorder="1" applyAlignment="1" applyProtection="1">
      <alignment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 horizontal="center"/>
      <protection/>
    </xf>
    <xf numFmtId="39" fontId="10" fillId="0" borderId="21" xfId="0" applyNumberFormat="1" applyFont="1" applyBorder="1" applyAlignment="1" applyProtection="1">
      <alignment horizontal="center"/>
      <protection/>
    </xf>
    <xf numFmtId="186" fontId="10" fillId="0" borderId="0" xfId="0" applyNumberFormat="1" applyFont="1" applyAlignment="1" applyProtection="1">
      <alignment horizontal="center"/>
      <protection/>
    </xf>
    <xf numFmtId="186" fontId="10" fillId="0" borderId="21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39" fontId="9" fillId="0" borderId="0" xfId="0" applyNumberFormat="1" applyFont="1" applyAlignment="1" applyProtection="1">
      <alignment horizontal="center"/>
      <protection/>
    </xf>
    <xf numFmtId="39" fontId="9" fillId="0" borderId="21" xfId="0" applyNumberFormat="1" applyFont="1" applyBorder="1" applyAlignment="1" applyProtection="1">
      <alignment horizontal="center"/>
      <protection/>
    </xf>
    <xf numFmtId="39" fontId="7" fillId="0" borderId="17" xfId="0" applyNumberFormat="1" applyFont="1" applyBorder="1" applyAlignment="1" applyProtection="1">
      <alignment horizontal="center"/>
      <protection/>
    </xf>
    <xf numFmtId="39" fontId="7" fillId="0" borderId="18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 horizontal="center"/>
      <protection/>
    </xf>
    <xf numFmtId="0" fontId="16" fillId="0" borderId="30" xfId="0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right"/>
      <protection/>
    </xf>
    <xf numFmtId="0" fontId="16" fillId="0" borderId="29" xfId="0" applyFont="1" applyBorder="1" applyAlignment="1" applyProtection="1">
      <alignment horizontal="center"/>
      <protection/>
    </xf>
    <xf numFmtId="0" fontId="18" fillId="0" borderId="25" xfId="0" applyFont="1" applyBorder="1" applyAlignment="1">
      <alignment/>
    </xf>
    <xf numFmtId="171" fontId="18" fillId="0" borderId="26" xfId="42" applyFont="1" applyBorder="1" applyAlignment="1" applyProtection="1">
      <alignment horizontal="center"/>
      <protection/>
    </xf>
    <xf numFmtId="171" fontId="18" fillId="0" borderId="32" xfId="42" applyFont="1" applyBorder="1" applyAlignment="1" applyProtection="1">
      <alignment horizontal="center"/>
      <protection/>
    </xf>
    <xf numFmtId="171" fontId="18" fillId="0" borderId="11" xfId="42" applyFont="1" applyBorder="1" applyAlignment="1" applyProtection="1">
      <alignment horizontal="center"/>
      <protection/>
    </xf>
    <xf numFmtId="0" fontId="18" fillId="0" borderId="27" xfId="0" applyFont="1" applyBorder="1" applyAlignment="1">
      <alignment/>
    </xf>
    <xf numFmtId="171" fontId="18" fillId="0" borderId="0" xfId="42" applyFont="1" applyBorder="1" applyAlignment="1" applyProtection="1">
      <alignment horizontal="center"/>
      <protection/>
    </xf>
    <xf numFmtId="171" fontId="18" fillId="0" borderId="33" xfId="42" applyFont="1" applyBorder="1" applyAlignment="1" applyProtection="1">
      <alignment horizontal="center"/>
      <protection/>
    </xf>
    <xf numFmtId="171" fontId="18" fillId="0" borderId="20" xfId="42" applyFont="1" applyBorder="1" applyAlignment="1" applyProtection="1">
      <alignment horizontal="center"/>
      <protection/>
    </xf>
    <xf numFmtId="0" fontId="18" fillId="0" borderId="16" xfId="0" applyFont="1" applyBorder="1" applyAlignment="1">
      <alignment/>
    </xf>
    <xf numFmtId="171" fontId="18" fillId="0" borderId="28" xfId="42" applyFont="1" applyBorder="1" applyAlignment="1" applyProtection="1">
      <alignment horizontal="center"/>
      <protection/>
    </xf>
    <xf numFmtId="171" fontId="18" fillId="0" borderId="34" xfId="42" applyFont="1" applyBorder="1" applyAlignment="1" applyProtection="1">
      <alignment horizontal="center"/>
      <protection/>
    </xf>
    <xf numFmtId="171" fontId="18" fillId="0" borderId="22" xfId="42" applyFont="1" applyBorder="1" applyAlignment="1" applyProtection="1">
      <alignment horizontal="center"/>
      <protection/>
    </xf>
    <xf numFmtId="171" fontId="0" fillId="0" borderId="0" xfId="0" applyNumberForma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171" fontId="0" fillId="0" borderId="0" xfId="42" applyFont="1" applyAlignment="1">
      <alignment/>
    </xf>
    <xf numFmtId="39" fontId="10" fillId="0" borderId="20" xfId="0" applyNumberFormat="1" applyFont="1" applyBorder="1" applyAlignment="1" applyProtection="1">
      <alignment/>
      <protection/>
    </xf>
    <xf numFmtId="171" fontId="10" fillId="0" borderId="0" xfId="42" applyFont="1" applyAlignment="1" applyProtection="1">
      <alignment/>
      <protection/>
    </xf>
    <xf numFmtId="171" fontId="10" fillId="0" borderId="21" xfId="42" applyFont="1" applyBorder="1" applyAlignment="1" applyProtection="1">
      <alignment/>
      <protection/>
    </xf>
    <xf numFmtId="171" fontId="10" fillId="0" borderId="20" xfId="42" applyFont="1" applyBorder="1" applyAlignment="1" applyProtection="1">
      <alignment/>
      <protection/>
    </xf>
    <xf numFmtId="171" fontId="10" fillId="0" borderId="20" xfId="42" applyFont="1" applyBorder="1" applyAlignment="1" applyProtection="1">
      <alignment horizontal="right"/>
      <protection/>
    </xf>
    <xf numFmtId="171" fontId="10" fillId="0" borderId="0" xfId="42" applyFont="1" applyAlignment="1" applyProtection="1">
      <alignment horizontal="right"/>
      <protection/>
    </xf>
    <xf numFmtId="171" fontId="10" fillId="0" borderId="33" xfId="42" applyFont="1" applyBorder="1" applyAlignment="1" applyProtection="1">
      <alignment horizontal="right"/>
      <protection/>
    </xf>
    <xf numFmtId="39" fontId="10" fillId="0" borderId="33" xfId="0" applyNumberFormat="1" applyFont="1" applyBorder="1" applyAlignment="1" applyProtection="1">
      <alignment/>
      <protection/>
    </xf>
    <xf numFmtId="171" fontId="8" fillId="0" borderId="20" xfId="42" applyFont="1" applyBorder="1" applyAlignment="1" applyProtection="1">
      <alignment/>
      <protection/>
    </xf>
    <xf numFmtId="171" fontId="8" fillId="0" borderId="0" xfId="42" applyFont="1" applyAlignment="1" applyProtection="1">
      <alignment/>
      <protection/>
    </xf>
    <xf numFmtId="171" fontId="8" fillId="0" borderId="33" xfId="42" applyFont="1" applyBorder="1" applyAlignment="1" applyProtection="1">
      <alignment/>
      <protection/>
    </xf>
    <xf numFmtId="171" fontId="8" fillId="0" borderId="20" xfId="42" applyFont="1" applyBorder="1" applyAlignment="1" applyProtection="1">
      <alignment horizontal="right"/>
      <protection/>
    </xf>
    <xf numFmtId="171" fontId="8" fillId="0" borderId="0" xfId="42" applyFont="1" applyAlignment="1" applyProtection="1">
      <alignment horizontal="right"/>
      <protection/>
    </xf>
    <xf numFmtId="171" fontId="8" fillId="0" borderId="33" xfId="42" applyFont="1" applyBorder="1" applyAlignment="1" applyProtection="1">
      <alignment horizontal="right"/>
      <protection/>
    </xf>
    <xf numFmtId="39" fontId="9" fillId="0" borderId="33" xfId="0" applyNumberFormat="1" applyFont="1" applyBorder="1" applyAlignment="1" applyProtection="1">
      <alignment/>
      <protection/>
    </xf>
    <xf numFmtId="171" fontId="7" fillId="0" borderId="22" xfId="42" applyFont="1" applyBorder="1" applyAlignment="1" applyProtection="1">
      <alignment/>
      <protection/>
    </xf>
    <xf numFmtId="171" fontId="7" fillId="0" borderId="35" xfId="42" applyFont="1" applyBorder="1" applyAlignment="1" applyProtection="1">
      <alignment/>
      <protection/>
    </xf>
    <xf numFmtId="193" fontId="18" fillId="0" borderId="11" xfId="42" applyNumberFormat="1" applyFont="1" applyBorder="1" applyAlignment="1" applyProtection="1">
      <alignment horizontal="center"/>
      <protection/>
    </xf>
    <xf numFmtId="193" fontId="18" fillId="0" borderId="22" xfId="42" applyNumberFormat="1" applyFont="1" applyBorder="1" applyAlignment="1" applyProtection="1">
      <alignment horizontal="center"/>
      <protection/>
    </xf>
    <xf numFmtId="171" fontId="0" fillId="0" borderId="0" xfId="0" applyNumberFormat="1" applyAlignment="1">
      <alignment/>
    </xf>
    <xf numFmtId="0" fontId="8" fillId="0" borderId="25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/>
      <protection/>
    </xf>
    <xf numFmtId="171" fontId="10" fillId="0" borderId="20" xfId="42" applyNumberFormat="1" applyFont="1" applyBorder="1" applyAlignment="1" applyProtection="1">
      <alignment/>
      <protection/>
    </xf>
    <xf numFmtId="171" fontId="10" fillId="0" borderId="0" xfId="42" applyFont="1" applyBorder="1" applyAlignment="1" applyProtection="1">
      <alignment/>
      <protection/>
    </xf>
    <xf numFmtId="171" fontId="10" fillId="0" borderId="33" xfId="42" applyFont="1" applyBorder="1" applyAlignment="1" applyProtection="1">
      <alignment/>
      <protection/>
    </xf>
    <xf numFmtId="171" fontId="10" fillId="0" borderId="20" xfId="0" applyNumberFormat="1" applyFont="1" applyBorder="1" applyAlignment="1" applyProtection="1">
      <alignment/>
      <protection/>
    </xf>
    <xf numFmtId="186" fontId="10" fillId="0" borderId="0" xfId="0" applyNumberFormat="1" applyFont="1" applyBorder="1" applyAlignment="1" applyProtection="1">
      <alignment/>
      <protection/>
    </xf>
    <xf numFmtId="186" fontId="10" fillId="0" borderId="33" xfId="0" applyNumberFormat="1" applyFont="1" applyBorder="1" applyAlignment="1" applyProtection="1">
      <alignment/>
      <protection/>
    </xf>
    <xf numFmtId="39" fontId="10" fillId="0" borderId="0" xfId="0" applyNumberFormat="1" applyFont="1" applyBorder="1" applyAlignment="1" applyProtection="1">
      <alignment/>
      <protection/>
    </xf>
    <xf numFmtId="171" fontId="10" fillId="0" borderId="20" xfId="42" applyNumberFormat="1" applyFont="1" applyBorder="1" applyAlignment="1" applyProtection="1">
      <alignment horizontal="right"/>
      <protection/>
    </xf>
    <xf numFmtId="171" fontId="10" fillId="0" borderId="0" xfId="42" applyFont="1" applyBorder="1" applyAlignment="1" applyProtection="1">
      <alignment horizontal="right"/>
      <protection/>
    </xf>
    <xf numFmtId="171" fontId="8" fillId="0" borderId="20" xfId="42" applyNumberFormat="1" applyFont="1" applyBorder="1" applyAlignment="1" applyProtection="1">
      <alignment/>
      <protection/>
    </xf>
    <xf numFmtId="171" fontId="8" fillId="0" borderId="0" xfId="42" applyFont="1" applyBorder="1" applyAlignment="1" applyProtection="1">
      <alignment/>
      <protection/>
    </xf>
    <xf numFmtId="171" fontId="8" fillId="0" borderId="0" xfId="42" applyNumberFormat="1" applyFont="1" applyBorder="1" applyAlignment="1" applyProtection="1">
      <alignment/>
      <protection/>
    </xf>
    <xf numFmtId="171" fontId="8" fillId="0" borderId="33" xfId="42" applyNumberFormat="1" applyFont="1" applyBorder="1" applyAlignment="1" applyProtection="1">
      <alignment/>
      <protection/>
    </xf>
    <xf numFmtId="171" fontId="8" fillId="0" borderId="20" xfId="42" applyNumberFormat="1" applyFont="1" applyBorder="1" applyAlignment="1" applyProtection="1">
      <alignment horizontal="right"/>
      <protection/>
    </xf>
    <xf numFmtId="171" fontId="8" fillId="0" borderId="0" xfId="42" applyNumberFormat="1" applyFont="1" applyBorder="1" applyAlignment="1" applyProtection="1">
      <alignment horizontal="right"/>
      <protection/>
    </xf>
    <xf numFmtId="171" fontId="8" fillId="0" borderId="33" xfId="42" applyNumberFormat="1" applyFont="1" applyBorder="1" applyAlignment="1" applyProtection="1">
      <alignment horizontal="right"/>
      <protection/>
    </xf>
    <xf numFmtId="0" fontId="9" fillId="0" borderId="27" xfId="0" applyFont="1" applyBorder="1" applyAlignment="1" applyProtection="1">
      <alignment/>
      <protection/>
    </xf>
    <xf numFmtId="171" fontId="9" fillId="0" borderId="20" xfId="0" applyNumberFormat="1" applyFont="1" applyBorder="1" applyAlignment="1" applyProtection="1">
      <alignment/>
      <protection/>
    </xf>
    <xf numFmtId="171" fontId="9" fillId="0" borderId="0" xfId="0" applyNumberFormat="1" applyFont="1" applyBorder="1" applyAlignment="1" applyProtection="1">
      <alignment/>
      <protection/>
    </xf>
    <xf numFmtId="171" fontId="9" fillId="0" borderId="33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171" fontId="7" fillId="0" borderId="22" xfId="42" applyNumberFormat="1" applyFont="1" applyBorder="1" applyAlignment="1" applyProtection="1">
      <alignment/>
      <protection/>
    </xf>
    <xf numFmtId="171" fontId="7" fillId="0" borderId="28" xfId="42" applyNumberFormat="1" applyFont="1" applyBorder="1" applyAlignment="1" applyProtection="1">
      <alignment/>
      <protection/>
    </xf>
    <xf numFmtId="171" fontId="7" fillId="0" borderId="34" xfId="42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5" xfId="0" applyFont="1" applyBorder="1" applyAlignment="1" applyProtection="1">
      <alignment horizontal="center"/>
      <protection/>
    </xf>
    <xf numFmtId="0" fontId="16" fillId="0" borderId="38" xfId="0" applyFont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/>
      <protection/>
    </xf>
    <xf numFmtId="0" fontId="16" fillId="0" borderId="40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right"/>
      <protection/>
    </xf>
    <xf numFmtId="0" fontId="15" fillId="0" borderId="29" xfId="0" applyFont="1" applyBorder="1" applyAlignment="1" applyProtection="1">
      <alignment horizontal="center"/>
      <protection/>
    </xf>
    <xf numFmtId="171" fontId="15" fillId="0" borderId="26" xfId="42" applyFont="1" applyBorder="1" applyAlignment="1" applyProtection="1">
      <alignment horizontal="center"/>
      <protection/>
    </xf>
    <xf numFmtId="171" fontId="15" fillId="0" borderId="32" xfId="42" applyFont="1" applyBorder="1" applyAlignment="1" applyProtection="1">
      <alignment horizontal="center"/>
      <protection/>
    </xf>
    <xf numFmtId="193" fontId="15" fillId="0" borderId="11" xfId="42" applyNumberFormat="1" applyFont="1" applyBorder="1" applyAlignment="1" applyProtection="1">
      <alignment horizontal="center"/>
      <protection/>
    </xf>
    <xf numFmtId="171" fontId="15" fillId="0" borderId="0" xfId="42" applyFont="1" applyBorder="1" applyAlignment="1" applyProtection="1">
      <alignment horizontal="center"/>
      <protection/>
    </xf>
    <xf numFmtId="171" fontId="15" fillId="0" borderId="33" xfId="42" applyFont="1" applyBorder="1" applyAlignment="1" applyProtection="1">
      <alignment horizontal="center"/>
      <protection/>
    </xf>
    <xf numFmtId="193" fontId="15" fillId="0" borderId="20" xfId="42" applyNumberFormat="1" applyFont="1" applyBorder="1" applyAlignment="1" applyProtection="1">
      <alignment horizontal="center"/>
      <protection/>
    </xf>
    <xf numFmtId="171" fontId="15" fillId="0" borderId="28" xfId="42" applyFont="1" applyBorder="1" applyAlignment="1" applyProtection="1">
      <alignment horizontal="center"/>
      <protection/>
    </xf>
    <xf numFmtId="171" fontId="15" fillId="0" borderId="34" xfId="42" applyFont="1" applyBorder="1" applyAlignment="1" applyProtection="1">
      <alignment horizontal="center"/>
      <protection/>
    </xf>
    <xf numFmtId="193" fontId="15" fillId="0" borderId="22" xfId="42" applyNumberFormat="1" applyFont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93" fontId="15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16" fillId="0" borderId="31" xfId="0" applyFont="1" applyBorder="1" applyAlignment="1" applyProtection="1">
      <alignment horizontal="center"/>
      <protection/>
    </xf>
    <xf numFmtId="171" fontId="20" fillId="0" borderId="33" xfId="42" applyFont="1" applyBorder="1" applyAlignment="1">
      <alignment/>
    </xf>
    <xf numFmtId="171" fontId="20" fillId="0" borderId="27" xfId="0" applyNumberFormat="1" applyFont="1" applyBorder="1" applyAlignment="1">
      <alignment/>
    </xf>
    <xf numFmtId="171" fontId="20" fillId="0" borderId="33" xfId="0" applyNumberFormat="1" applyFont="1" applyBorder="1" applyAlignment="1">
      <alignment/>
    </xf>
    <xf numFmtId="171" fontId="20" fillId="0" borderId="0" xfId="0" applyNumberFormat="1" applyFont="1" applyBorder="1" applyAlignment="1">
      <alignment/>
    </xf>
    <xf numFmtId="171" fontId="21" fillId="0" borderId="20" xfId="42" applyNumberFormat="1" applyFont="1" applyBorder="1" applyAlignment="1" applyProtection="1">
      <alignment/>
      <protection/>
    </xf>
    <xf numFmtId="171" fontId="21" fillId="0" borderId="27" xfId="42" applyFont="1" applyBorder="1" applyAlignment="1" applyProtection="1">
      <alignment/>
      <protection/>
    </xf>
    <xf numFmtId="171" fontId="21" fillId="0" borderId="33" xfId="42" applyFont="1" applyBorder="1" applyAlignment="1" applyProtection="1">
      <alignment/>
      <protection/>
    </xf>
    <xf numFmtId="171" fontId="21" fillId="0" borderId="0" xfId="42" applyFont="1" applyFill="1" applyBorder="1" applyAlignment="1" applyProtection="1">
      <alignment/>
      <protection/>
    </xf>
    <xf numFmtId="189" fontId="21" fillId="0" borderId="20" xfId="42" applyNumberFormat="1" applyFont="1" applyBorder="1" applyAlignment="1" applyProtection="1">
      <alignment/>
      <protection/>
    </xf>
    <xf numFmtId="171" fontId="21" fillId="0" borderId="0" xfId="42" applyFont="1" applyAlignment="1">
      <alignment/>
    </xf>
    <xf numFmtId="171" fontId="21" fillId="0" borderId="20" xfId="42" applyNumberFormat="1" applyFont="1" applyBorder="1" applyAlignment="1" applyProtection="1">
      <alignment horizontal="right"/>
      <protection/>
    </xf>
    <xf numFmtId="171" fontId="21" fillId="0" borderId="27" xfId="42" applyFont="1" applyBorder="1" applyAlignment="1" applyProtection="1">
      <alignment horizontal="right"/>
      <protection/>
    </xf>
    <xf numFmtId="171" fontId="21" fillId="0" borderId="33" xfId="42" applyFont="1" applyBorder="1" applyAlignment="1" applyProtection="1">
      <alignment horizontal="right"/>
      <protection/>
    </xf>
    <xf numFmtId="189" fontId="21" fillId="0" borderId="20" xfId="42" applyNumberFormat="1" applyFont="1" applyBorder="1" applyAlignment="1" applyProtection="1">
      <alignment horizontal="right"/>
      <protection/>
    </xf>
    <xf numFmtId="171" fontId="21" fillId="0" borderId="0" xfId="42" applyFont="1" applyBorder="1" applyAlignment="1">
      <alignment/>
    </xf>
    <xf numFmtId="171" fontId="21" fillId="0" borderId="20" xfId="42" applyFont="1" applyBorder="1" applyAlignment="1" applyProtection="1">
      <alignment/>
      <protection/>
    </xf>
    <xf numFmtId="171" fontId="21" fillId="0" borderId="20" xfId="42" applyFont="1" applyBorder="1" applyAlignment="1" applyProtection="1">
      <alignment horizontal="right"/>
      <protection/>
    </xf>
    <xf numFmtId="0" fontId="21" fillId="0" borderId="27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27" xfId="0" applyFont="1" applyBorder="1" applyAlignment="1">
      <alignment/>
    </xf>
    <xf numFmtId="171" fontId="20" fillId="0" borderId="20" xfId="42" applyNumberFormat="1" applyFont="1" applyBorder="1" applyAlignment="1" applyProtection="1">
      <alignment/>
      <protection/>
    </xf>
    <xf numFmtId="171" fontId="20" fillId="0" borderId="27" xfId="42" applyFont="1" applyBorder="1" applyAlignment="1" applyProtection="1">
      <alignment/>
      <protection/>
    </xf>
    <xf numFmtId="171" fontId="20" fillId="0" borderId="0" xfId="42" applyFont="1" applyBorder="1" applyAlignment="1" applyProtection="1">
      <alignment/>
      <protection/>
    </xf>
    <xf numFmtId="171" fontId="20" fillId="0" borderId="33" xfId="42" applyFont="1" applyBorder="1" applyAlignment="1" applyProtection="1">
      <alignment/>
      <protection/>
    </xf>
    <xf numFmtId="171" fontId="20" fillId="0" borderId="27" xfId="42" applyNumberFormat="1" applyFont="1" applyBorder="1" applyAlignment="1" applyProtection="1">
      <alignment/>
      <protection/>
    </xf>
    <xf numFmtId="171" fontId="20" fillId="0" borderId="0" xfId="42" applyNumberFormat="1" applyFont="1" applyBorder="1" applyAlignment="1" applyProtection="1">
      <alignment/>
      <protection/>
    </xf>
    <xf numFmtId="171" fontId="20" fillId="0" borderId="33" xfId="42" applyNumberFormat="1" applyFont="1" applyBorder="1" applyAlignment="1" applyProtection="1">
      <alignment/>
      <protection/>
    </xf>
    <xf numFmtId="171" fontId="20" fillId="0" borderId="20" xfId="42" applyNumberFormat="1" applyFont="1" applyBorder="1" applyAlignment="1" applyProtection="1">
      <alignment horizontal="right"/>
      <protection/>
    </xf>
    <xf numFmtId="171" fontId="20" fillId="0" borderId="27" xfId="42" applyFont="1" applyBorder="1" applyAlignment="1" applyProtection="1">
      <alignment horizontal="right"/>
      <protection/>
    </xf>
    <xf numFmtId="171" fontId="20" fillId="0" borderId="0" xfId="42" applyFont="1" applyBorder="1" applyAlignment="1" applyProtection="1">
      <alignment horizontal="right"/>
      <protection/>
    </xf>
    <xf numFmtId="0" fontId="21" fillId="0" borderId="33" xfId="0" applyFont="1" applyBorder="1" applyAlignment="1">
      <alignment/>
    </xf>
    <xf numFmtId="171" fontId="21" fillId="0" borderId="0" xfId="42" applyFont="1" applyBorder="1" applyAlignment="1" applyProtection="1">
      <alignment/>
      <protection/>
    </xf>
    <xf numFmtId="189" fontId="20" fillId="0" borderId="20" xfId="42" applyNumberFormat="1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1" fillId="0" borderId="41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29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35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171" fontId="21" fillId="0" borderId="0" xfId="42" applyFont="1" applyAlignment="1" applyProtection="1">
      <alignment/>
      <protection/>
    </xf>
    <xf numFmtId="171" fontId="21" fillId="0" borderId="0" xfId="42" applyFont="1" applyAlignment="1" applyProtection="1">
      <alignment horizontal="right"/>
      <protection/>
    </xf>
    <xf numFmtId="189" fontId="21" fillId="0" borderId="20" xfId="0" applyNumberFormat="1" applyFont="1" applyBorder="1" applyAlignment="1" applyProtection="1">
      <alignment/>
      <protection/>
    </xf>
    <xf numFmtId="171" fontId="20" fillId="0" borderId="0" xfId="42" applyFont="1" applyAlignment="1" applyProtection="1">
      <alignment/>
      <protection/>
    </xf>
    <xf numFmtId="189" fontId="20" fillId="0" borderId="20" xfId="42" applyNumberFormat="1" applyFont="1" applyBorder="1" applyAlignment="1" applyProtection="1">
      <alignment horizontal="right"/>
      <protection/>
    </xf>
    <xf numFmtId="171" fontId="20" fillId="0" borderId="0" xfId="42" applyFont="1" applyAlignment="1" applyProtection="1">
      <alignment horizontal="right"/>
      <protection/>
    </xf>
    <xf numFmtId="171" fontId="20" fillId="0" borderId="33" xfId="42" applyFont="1" applyBorder="1" applyAlignment="1" applyProtection="1">
      <alignment horizontal="right"/>
      <protection/>
    </xf>
    <xf numFmtId="0" fontId="20" fillId="0" borderId="24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right"/>
      <protection/>
    </xf>
    <xf numFmtId="171" fontId="20" fillId="0" borderId="26" xfId="42" applyFont="1" applyBorder="1" applyAlignment="1" applyProtection="1">
      <alignment horizontal="center"/>
      <protection/>
    </xf>
    <xf numFmtId="171" fontId="20" fillId="0" borderId="32" xfId="42" applyFont="1" applyBorder="1" applyAlignment="1" applyProtection="1">
      <alignment horizontal="center"/>
      <protection/>
    </xf>
    <xf numFmtId="193" fontId="20" fillId="0" borderId="11" xfId="42" applyNumberFormat="1" applyFont="1" applyBorder="1" applyAlignment="1" applyProtection="1">
      <alignment horizontal="center"/>
      <protection/>
    </xf>
    <xf numFmtId="171" fontId="20" fillId="0" borderId="28" xfId="42" applyFont="1" applyBorder="1" applyAlignment="1" applyProtection="1">
      <alignment horizontal="center"/>
      <protection/>
    </xf>
    <xf numFmtId="171" fontId="20" fillId="0" borderId="34" xfId="42" applyFont="1" applyBorder="1" applyAlignment="1" applyProtection="1">
      <alignment horizontal="center"/>
      <protection/>
    </xf>
    <xf numFmtId="193" fontId="20" fillId="0" borderId="22" xfId="42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0" fontId="21" fillId="0" borderId="31" xfId="0" applyFont="1" applyBorder="1" applyAlignment="1">
      <alignment horizontal="center"/>
    </xf>
    <xf numFmtId="171" fontId="0" fillId="0" borderId="0" xfId="42" applyFont="1" applyAlignment="1">
      <alignment/>
    </xf>
    <xf numFmtId="171" fontId="21" fillId="0" borderId="27" xfId="42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25" xfId="0" applyFont="1" applyBorder="1" applyAlignment="1" applyProtection="1">
      <alignment horizontal="center"/>
      <protection/>
    </xf>
    <xf numFmtId="0" fontId="16" fillId="0" borderId="29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0" fontId="21" fillId="33" borderId="19" xfId="0" applyFont="1" applyFill="1" applyBorder="1" applyAlignment="1" applyProtection="1">
      <alignment/>
      <protection/>
    </xf>
    <xf numFmtId="0" fontId="23" fillId="34" borderId="14" xfId="0" applyFont="1" applyFill="1" applyBorder="1" applyAlignment="1" applyProtection="1">
      <alignment/>
      <protection/>
    </xf>
    <xf numFmtId="171" fontId="23" fillId="34" borderId="22" xfId="42" applyNumberFormat="1" applyFont="1" applyFill="1" applyBorder="1" applyAlignment="1" applyProtection="1">
      <alignment/>
      <protection/>
    </xf>
    <xf numFmtId="171" fontId="23" fillId="34" borderId="36" xfId="42" applyFont="1" applyFill="1" applyBorder="1" applyAlignment="1" applyProtection="1">
      <alignment/>
      <protection/>
    </xf>
    <xf numFmtId="171" fontId="23" fillId="34" borderId="35" xfId="42" applyFont="1" applyFill="1" applyBorder="1" applyAlignment="1" applyProtection="1">
      <alignment/>
      <protection/>
    </xf>
    <xf numFmtId="171" fontId="23" fillId="34" borderId="16" xfId="0" applyNumberFormat="1" applyFont="1" applyFill="1" applyBorder="1" applyAlignment="1">
      <alignment/>
    </xf>
    <xf numFmtId="171" fontId="23" fillId="34" borderId="28" xfId="0" applyNumberFormat="1" applyFont="1" applyFill="1" applyBorder="1" applyAlignment="1">
      <alignment/>
    </xf>
    <xf numFmtId="171" fontId="23" fillId="34" borderId="34" xfId="0" applyNumberFormat="1" applyFont="1" applyFill="1" applyBorder="1" applyAlignment="1">
      <alignment/>
    </xf>
    <xf numFmtId="171" fontId="21" fillId="0" borderId="25" xfId="42" applyFont="1" applyBorder="1" applyAlignment="1" applyProtection="1">
      <alignment/>
      <protection/>
    </xf>
    <xf numFmtId="171" fontId="20" fillId="0" borderId="0" xfId="42" applyFont="1" applyBorder="1" applyAlignment="1" applyProtection="1">
      <alignment horizontal="center"/>
      <protection/>
    </xf>
    <xf numFmtId="171" fontId="20" fillId="0" borderId="33" xfId="42" applyFont="1" applyBorder="1" applyAlignment="1" applyProtection="1">
      <alignment horizontal="center"/>
      <protection/>
    </xf>
    <xf numFmtId="193" fontId="20" fillId="0" borderId="20" xfId="42" applyNumberFormat="1" applyFont="1" applyBorder="1" applyAlignment="1" applyProtection="1">
      <alignment horizontal="center"/>
      <protection/>
    </xf>
    <xf numFmtId="0" fontId="20" fillId="0" borderId="11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171" fontId="21" fillId="0" borderId="32" xfId="42" applyFont="1" applyBorder="1" applyAlignment="1">
      <alignment/>
    </xf>
    <xf numFmtId="171" fontId="21" fillId="0" borderId="33" xfId="42" applyFont="1" applyBorder="1" applyAlignment="1">
      <alignment/>
    </xf>
    <xf numFmtId="171" fontId="21" fillId="0" borderId="0" xfId="42" applyFont="1" applyBorder="1" applyAlignment="1" applyProtection="1">
      <alignment horizontal="right"/>
      <protection/>
    </xf>
    <xf numFmtId="171" fontId="16" fillId="0" borderId="0" xfId="0" applyNumberFormat="1" applyFont="1" applyAlignment="1">
      <alignment/>
    </xf>
    <xf numFmtId="171" fontId="21" fillId="0" borderId="27" xfId="42" applyFont="1" applyFill="1" applyBorder="1" applyAlignment="1" applyProtection="1">
      <alignment/>
      <protection/>
    </xf>
    <xf numFmtId="171" fontId="21" fillId="0" borderId="27" xfId="42" applyNumberFormat="1" applyFont="1" applyBorder="1" applyAlignment="1" applyProtection="1">
      <alignment/>
      <protection/>
    </xf>
    <xf numFmtId="171" fontId="24" fillId="0" borderId="33" xfId="42" applyFont="1" applyBorder="1" applyAlignment="1">
      <alignment/>
    </xf>
    <xf numFmtId="0" fontId="0" fillId="0" borderId="27" xfId="0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27" xfId="0" applyNumberFormat="1" applyFont="1" applyBorder="1" applyAlignment="1">
      <alignment/>
    </xf>
    <xf numFmtId="0" fontId="21" fillId="0" borderId="34" xfId="0" applyFont="1" applyBorder="1" applyAlignment="1">
      <alignment/>
    </xf>
    <xf numFmtId="189" fontId="21" fillId="0" borderId="33" xfId="42" applyNumberFormat="1" applyFont="1" applyBorder="1" applyAlignment="1" applyProtection="1">
      <alignment/>
      <protection/>
    </xf>
    <xf numFmtId="171" fontId="23" fillId="34" borderId="34" xfId="42" applyNumberFormat="1" applyFont="1" applyFill="1" applyBorder="1" applyAlignment="1" applyProtection="1">
      <alignment/>
      <protection/>
    </xf>
    <xf numFmtId="4" fontId="21" fillId="0" borderId="0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171" fontId="21" fillId="0" borderId="20" xfId="42" applyFont="1" applyFill="1" applyBorder="1" applyAlignment="1" applyProtection="1">
      <alignment/>
      <protection/>
    </xf>
    <xf numFmtId="171" fontId="21" fillId="0" borderId="20" xfId="42" applyFont="1" applyBorder="1" applyAlignment="1">
      <alignment/>
    </xf>
    <xf numFmtId="4" fontId="21" fillId="0" borderId="20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0" fillId="0" borderId="29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92" fontId="0" fillId="0" borderId="0" xfId="42" applyNumberFormat="1" applyFont="1" applyFill="1" applyAlignment="1">
      <alignment/>
    </xf>
    <xf numFmtId="192" fontId="10" fillId="0" borderId="0" xfId="42" applyNumberFormat="1" applyFont="1" applyFill="1" applyBorder="1" applyAlignment="1" applyProtection="1">
      <alignment horizontal="right"/>
      <protection/>
    </xf>
    <xf numFmtId="192" fontId="15" fillId="0" borderId="0" xfId="0" applyNumberFormat="1" applyFont="1" applyFill="1" applyAlignment="1">
      <alignment/>
    </xf>
    <xf numFmtId="0" fontId="16" fillId="0" borderId="28" xfId="0" applyFont="1" applyFill="1" applyBorder="1" applyAlignment="1" applyProtection="1">
      <alignment horizontal="center"/>
      <protection/>
    </xf>
    <xf numFmtId="0" fontId="21" fillId="0" borderId="30" xfId="0" applyFont="1" applyFill="1" applyBorder="1" applyAlignment="1">
      <alignment horizontal="center"/>
    </xf>
    <xf numFmtId="171" fontId="20" fillId="0" borderId="0" xfId="42" applyFont="1" applyFill="1" applyBorder="1" applyAlignment="1">
      <alignment/>
    </xf>
    <xf numFmtId="171" fontId="20" fillId="0" borderId="0" xfId="42" applyFont="1" applyFill="1" applyBorder="1" applyAlignment="1" applyProtection="1">
      <alignment/>
      <protection/>
    </xf>
    <xf numFmtId="171" fontId="20" fillId="0" borderId="0" xfId="42" applyFont="1" applyFill="1" applyBorder="1" applyAlignment="1" applyProtection="1">
      <alignment horizontal="right"/>
      <protection/>
    </xf>
    <xf numFmtId="171" fontId="25" fillId="0" borderId="28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16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171" fontId="20" fillId="0" borderId="27" xfId="42" applyFont="1" applyFill="1" applyBorder="1" applyAlignment="1">
      <alignment/>
    </xf>
    <xf numFmtId="171" fontId="20" fillId="0" borderId="27" xfId="0" applyNumberFormat="1" applyFon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171" fontId="25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20" fillId="0" borderId="20" xfId="42" applyNumberFormat="1" applyFont="1" applyFill="1" applyBorder="1" applyAlignment="1" applyProtection="1">
      <alignment/>
      <protection/>
    </xf>
    <xf numFmtId="189" fontId="20" fillId="0" borderId="20" xfId="42" applyNumberFormat="1" applyFont="1" applyFill="1" applyBorder="1" applyAlignment="1" applyProtection="1">
      <alignment/>
      <protection/>
    </xf>
    <xf numFmtId="0" fontId="16" fillId="0" borderId="29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171" fontId="21" fillId="0" borderId="20" xfId="42" applyFont="1" applyFill="1" applyBorder="1" applyAlignment="1">
      <alignment/>
    </xf>
    <xf numFmtId="0" fontId="21" fillId="0" borderId="20" xfId="0" applyFont="1" applyFill="1" applyBorder="1" applyAlignment="1">
      <alignment/>
    </xf>
    <xf numFmtId="189" fontId="21" fillId="0" borderId="20" xfId="42" applyNumberFormat="1" applyFont="1" applyFill="1" applyBorder="1" applyAlignment="1" applyProtection="1">
      <alignment/>
      <protection/>
    </xf>
    <xf numFmtId="171" fontId="15" fillId="0" borderId="0" xfId="0" applyNumberFormat="1" applyFont="1" applyFill="1" applyAlignment="1">
      <alignment/>
    </xf>
    <xf numFmtId="189" fontId="20" fillId="0" borderId="33" xfId="42" applyNumberFormat="1" applyFont="1" applyBorder="1" applyAlignment="1" applyProtection="1">
      <alignment/>
      <protection/>
    </xf>
    <xf numFmtId="0" fontId="0" fillId="0" borderId="29" xfId="0" applyFont="1" applyFill="1" applyBorder="1" applyAlignment="1">
      <alignment horizontal="center"/>
    </xf>
    <xf numFmtId="171" fontId="20" fillId="0" borderId="20" xfId="42" applyFont="1" applyFill="1" applyBorder="1" applyAlignment="1">
      <alignment/>
    </xf>
    <xf numFmtId="171" fontId="20" fillId="0" borderId="20" xfId="0" applyNumberFormat="1" applyFont="1" applyFill="1" applyBorder="1" applyAlignment="1">
      <alignment/>
    </xf>
    <xf numFmtId="171" fontId="20" fillId="0" borderId="20" xfId="42" applyFont="1" applyBorder="1" applyAlignment="1">
      <alignment/>
    </xf>
    <xf numFmtId="171" fontId="20" fillId="0" borderId="20" xfId="0" applyNumberFormat="1" applyFont="1" applyBorder="1" applyAlignment="1">
      <alignment/>
    </xf>
    <xf numFmtId="0" fontId="26" fillId="0" borderId="0" xfId="0" applyFont="1" applyAlignment="1" applyProtection="1">
      <alignment/>
      <protection/>
    </xf>
    <xf numFmtId="0" fontId="27" fillId="33" borderId="19" xfId="0" applyFont="1" applyFill="1" applyBorder="1" applyAlignment="1" applyProtection="1">
      <alignment/>
      <protection/>
    </xf>
    <xf numFmtId="171" fontId="27" fillId="33" borderId="20" xfId="42" applyNumberFormat="1" applyFont="1" applyFill="1" applyBorder="1" applyAlignment="1" applyProtection="1">
      <alignment/>
      <protection/>
    </xf>
    <xf numFmtId="171" fontId="27" fillId="33" borderId="27" xfId="42" applyFont="1" applyFill="1" applyBorder="1" applyAlignment="1" applyProtection="1">
      <alignment/>
      <protection/>
    </xf>
    <xf numFmtId="171" fontId="27" fillId="33" borderId="0" xfId="42" applyFont="1" applyFill="1" applyBorder="1" applyAlignment="1" applyProtection="1">
      <alignment/>
      <protection/>
    </xf>
    <xf numFmtId="171" fontId="27" fillId="33" borderId="33" xfId="42" applyFont="1" applyFill="1" applyBorder="1" applyAlignment="1" applyProtection="1">
      <alignment/>
      <protection/>
    </xf>
    <xf numFmtId="171" fontId="27" fillId="33" borderId="0" xfId="0" applyNumberFormat="1" applyFont="1" applyFill="1" applyBorder="1" applyAlignment="1">
      <alignment/>
    </xf>
    <xf numFmtId="171" fontId="27" fillId="33" borderId="33" xfId="0" applyNumberFormat="1" applyFont="1" applyFill="1" applyBorder="1" applyAlignment="1">
      <alignment/>
    </xf>
    <xf numFmtId="171" fontId="27" fillId="33" borderId="27" xfId="42" applyNumberFormat="1" applyFont="1" applyFill="1" applyBorder="1" applyAlignment="1" applyProtection="1">
      <alignment/>
      <protection/>
    </xf>
    <xf numFmtId="171" fontId="27" fillId="33" borderId="0" xfId="42" applyNumberFormat="1" applyFont="1" applyFill="1" applyBorder="1" applyAlignment="1" applyProtection="1">
      <alignment/>
      <protection/>
    </xf>
    <xf numFmtId="171" fontId="27" fillId="33" borderId="33" xfId="42" applyNumberFormat="1" applyFont="1" applyFill="1" applyBorder="1" applyAlignment="1" applyProtection="1">
      <alignment/>
      <protection/>
    </xf>
    <xf numFmtId="171" fontId="27" fillId="33" borderId="20" xfId="42" applyNumberFormat="1" applyFont="1" applyFill="1" applyBorder="1" applyAlignment="1" applyProtection="1">
      <alignment horizontal="right"/>
      <protection/>
    </xf>
    <xf numFmtId="171" fontId="27" fillId="33" borderId="27" xfId="42" applyFont="1" applyFill="1" applyBorder="1" applyAlignment="1" applyProtection="1">
      <alignment horizontal="right"/>
      <protection/>
    </xf>
    <xf numFmtId="171" fontId="27" fillId="33" borderId="0" xfId="42" applyFont="1" applyFill="1" applyBorder="1" applyAlignment="1" applyProtection="1">
      <alignment horizontal="right"/>
      <protection/>
    </xf>
    <xf numFmtId="171" fontId="27" fillId="33" borderId="27" xfId="0" applyNumberFormat="1" applyFont="1" applyFill="1" applyBorder="1" applyAlignment="1">
      <alignment/>
    </xf>
    <xf numFmtId="171" fontId="27" fillId="33" borderId="20" xfId="42" applyFont="1" applyFill="1" applyBorder="1" applyAlignment="1" applyProtection="1">
      <alignment/>
      <protection/>
    </xf>
    <xf numFmtId="171" fontId="27" fillId="33" borderId="33" xfId="42" applyNumberFormat="1" applyFont="1" applyFill="1" applyBorder="1" applyAlignment="1" applyProtection="1">
      <alignment horizontal="right"/>
      <protection/>
    </xf>
    <xf numFmtId="0" fontId="21" fillId="0" borderId="42" xfId="0" applyFont="1" applyBorder="1" applyAlignment="1" applyProtection="1">
      <alignment/>
      <protection/>
    </xf>
    <xf numFmtId="171" fontId="21" fillId="0" borderId="43" xfId="42" applyFont="1" applyFill="1" applyBorder="1" applyAlignment="1" applyProtection="1">
      <alignment/>
      <protection/>
    </xf>
    <xf numFmtId="171" fontId="21" fillId="0" borderId="33" xfId="42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171" fontId="21" fillId="0" borderId="44" xfId="42" applyFont="1" applyFill="1" applyBorder="1" applyAlignment="1" applyProtection="1">
      <alignment/>
      <protection/>
    </xf>
    <xf numFmtId="0" fontId="21" fillId="0" borderId="45" xfId="0" applyFont="1" applyBorder="1" applyAlignment="1" applyProtection="1">
      <alignment/>
      <protection/>
    </xf>
    <xf numFmtId="0" fontId="21" fillId="0" borderId="43" xfId="0" applyFont="1" applyBorder="1" applyAlignment="1" applyProtection="1">
      <alignment/>
      <protection/>
    </xf>
    <xf numFmtId="171" fontId="21" fillId="0" borderId="11" xfId="42" applyFont="1" applyBorder="1" applyAlignment="1" applyProtection="1">
      <alignment/>
      <protection/>
    </xf>
    <xf numFmtId="171" fontId="21" fillId="0" borderId="11" xfId="42" applyFont="1" applyFill="1" applyBorder="1" applyAlignment="1" applyProtection="1">
      <alignment/>
      <protection/>
    </xf>
    <xf numFmtId="189" fontId="21" fillId="0" borderId="11" xfId="42" applyNumberFormat="1" applyFont="1" applyBorder="1" applyAlignment="1" applyProtection="1">
      <alignment/>
      <protection/>
    </xf>
    <xf numFmtId="189" fontId="21" fillId="0" borderId="20" xfId="42" applyNumberFormat="1" applyFont="1" applyBorder="1" applyAlignment="1">
      <alignment/>
    </xf>
    <xf numFmtId="171" fontId="21" fillId="0" borderId="11" xfId="42" applyNumberFormat="1" applyFont="1" applyBorder="1" applyAlignment="1" applyProtection="1">
      <alignment/>
      <protection/>
    </xf>
    <xf numFmtId="171" fontId="21" fillId="0" borderId="20" xfId="42" applyNumberFormat="1" applyFont="1" applyFill="1" applyBorder="1" applyAlignment="1" applyProtection="1">
      <alignment/>
      <protection/>
    </xf>
    <xf numFmtId="171" fontId="21" fillId="0" borderId="20" xfId="42" applyNumberFormat="1" applyFont="1" applyBorder="1" applyAlignment="1">
      <alignment/>
    </xf>
    <xf numFmtId="171" fontId="21" fillId="0" borderId="43" xfId="42" applyNumberFormat="1" applyFont="1" applyFill="1" applyBorder="1" applyAlignment="1" applyProtection="1">
      <alignment/>
      <protection/>
    </xf>
    <xf numFmtId="0" fontId="18" fillId="0" borderId="27" xfId="0" applyFont="1" applyBorder="1" applyAlignment="1">
      <alignment horizontal="center"/>
    </xf>
    <xf numFmtId="171" fontId="21" fillId="0" borderId="20" xfId="0" applyNumberFormat="1" applyFont="1" applyBorder="1" applyAlignment="1">
      <alignment/>
    </xf>
    <xf numFmtId="0" fontId="7" fillId="0" borderId="4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7" xfId="0" applyFont="1" applyBorder="1" applyAlignment="1">
      <alignment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 applyProtection="1">
      <alignment horizontal="center"/>
      <protection/>
    </xf>
    <xf numFmtId="0" fontId="18" fillId="0" borderId="46" xfId="0" applyFont="1" applyBorder="1" applyAlignment="1">
      <alignment horizontal="center"/>
    </xf>
    <xf numFmtId="0" fontId="16" fillId="0" borderId="4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21" fillId="0" borderId="51" xfId="0" applyFont="1" applyBorder="1" applyAlignment="1" applyProtection="1">
      <alignment/>
      <protection/>
    </xf>
    <xf numFmtId="171" fontId="21" fillId="0" borderId="47" xfId="42" applyFont="1" applyBorder="1" applyAlignment="1" applyProtection="1">
      <alignment/>
      <protection/>
    </xf>
    <xf numFmtId="0" fontId="21" fillId="0" borderId="52" xfId="0" applyFont="1" applyBorder="1" applyAlignment="1" applyProtection="1">
      <alignment/>
      <protection/>
    </xf>
    <xf numFmtId="171" fontId="21" fillId="0" borderId="47" xfId="42" applyFont="1" applyFill="1" applyBorder="1" applyAlignment="1" applyProtection="1">
      <alignment/>
      <protection/>
    </xf>
    <xf numFmtId="171" fontId="21" fillId="0" borderId="47" xfId="42" applyFont="1" applyBorder="1" applyAlignment="1">
      <alignment/>
    </xf>
    <xf numFmtId="0" fontId="21" fillId="0" borderId="53" xfId="0" applyFont="1" applyBorder="1" applyAlignment="1" applyProtection="1">
      <alignment/>
      <protection/>
    </xf>
    <xf numFmtId="171" fontId="21" fillId="0" borderId="54" xfId="42" applyFont="1" applyFill="1" applyBorder="1" applyAlignment="1" applyProtection="1">
      <alignment/>
      <protection/>
    </xf>
    <xf numFmtId="0" fontId="21" fillId="0" borderId="46" xfId="0" applyFont="1" applyBorder="1" applyAlignment="1" applyProtection="1">
      <alignment/>
      <protection/>
    </xf>
    <xf numFmtId="171" fontId="21" fillId="0" borderId="55" xfId="42" applyFont="1" applyBorder="1" applyAlignment="1" applyProtection="1">
      <alignment/>
      <protection/>
    </xf>
    <xf numFmtId="0" fontId="21" fillId="0" borderId="56" xfId="0" applyFont="1" applyBorder="1" applyAlignment="1" applyProtection="1">
      <alignment/>
      <protection/>
    </xf>
    <xf numFmtId="171" fontId="21" fillId="0" borderId="57" xfId="42" applyFont="1" applyFill="1" applyBorder="1" applyAlignment="1" applyProtection="1">
      <alignment/>
      <protection/>
    </xf>
    <xf numFmtId="0" fontId="21" fillId="0" borderId="55" xfId="0" applyFont="1" applyBorder="1" applyAlignment="1">
      <alignment/>
    </xf>
    <xf numFmtId="0" fontId="27" fillId="33" borderId="46" xfId="0" applyFont="1" applyFill="1" applyBorder="1" applyAlignment="1" applyProtection="1">
      <alignment/>
      <protection/>
    </xf>
    <xf numFmtId="171" fontId="27" fillId="33" borderId="55" xfId="42" applyFont="1" applyFill="1" applyBorder="1" applyAlignment="1" applyProtection="1">
      <alignment/>
      <protection/>
    </xf>
    <xf numFmtId="171" fontId="27" fillId="33" borderId="55" xfId="42" applyNumberFormat="1" applyFont="1" applyFill="1" applyBorder="1" applyAlignment="1" applyProtection="1">
      <alignment/>
      <protection/>
    </xf>
    <xf numFmtId="171" fontId="27" fillId="33" borderId="55" xfId="42" applyNumberFormat="1" applyFont="1" applyFill="1" applyBorder="1" applyAlignment="1" applyProtection="1">
      <alignment horizontal="right"/>
      <protection/>
    </xf>
    <xf numFmtId="0" fontId="20" fillId="0" borderId="46" xfId="0" applyFont="1" applyBorder="1" applyAlignment="1" applyProtection="1">
      <alignment/>
      <protection/>
    </xf>
    <xf numFmtId="171" fontId="20" fillId="0" borderId="55" xfId="42" applyNumberFormat="1" applyFont="1" applyBorder="1" applyAlignment="1" applyProtection="1">
      <alignment/>
      <protection/>
    </xf>
    <xf numFmtId="189" fontId="21" fillId="0" borderId="55" xfId="4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7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26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3" fillId="34" borderId="58" xfId="0" applyFont="1" applyFill="1" applyBorder="1" applyAlignment="1" applyProtection="1">
      <alignment/>
      <protection/>
    </xf>
    <xf numFmtId="171" fontId="23" fillId="34" borderId="59" xfId="42" applyNumberFormat="1" applyFont="1" applyFill="1" applyBorder="1" applyAlignment="1" applyProtection="1">
      <alignment/>
      <protection/>
    </xf>
    <xf numFmtId="171" fontId="23" fillId="34" borderId="60" xfId="42" applyNumberFormat="1" applyFont="1" applyFill="1" applyBorder="1" applyAlignment="1" applyProtection="1">
      <alignment/>
      <protection/>
    </xf>
    <xf numFmtId="189" fontId="21" fillId="0" borderId="43" xfId="42" applyNumberFormat="1" applyFont="1" applyFill="1" applyBorder="1" applyAlignment="1" applyProtection="1">
      <alignment/>
      <protection/>
    </xf>
    <xf numFmtId="189" fontId="21" fillId="0" borderId="20" xfId="0" applyNumberFormat="1" applyFont="1" applyBorder="1" applyAlignment="1">
      <alignment/>
    </xf>
    <xf numFmtId="189" fontId="27" fillId="33" borderId="20" xfId="42" applyNumberFormat="1" applyFont="1" applyFill="1" applyBorder="1" applyAlignment="1" applyProtection="1">
      <alignment/>
      <protection/>
    </xf>
    <xf numFmtId="189" fontId="27" fillId="33" borderId="20" xfId="42" applyNumberFormat="1" applyFont="1" applyFill="1" applyBorder="1" applyAlignment="1" applyProtection="1">
      <alignment horizontal="right"/>
      <protection/>
    </xf>
    <xf numFmtId="189" fontId="23" fillId="34" borderId="59" xfId="42" applyNumberFormat="1" applyFont="1" applyFill="1" applyBorder="1" applyAlignment="1" applyProtection="1">
      <alignment/>
      <protection/>
    </xf>
    <xf numFmtId="200" fontId="0" fillId="0" borderId="0" xfId="0" applyNumberFormat="1" applyAlignment="1">
      <alignment/>
    </xf>
    <xf numFmtId="189" fontId="23" fillId="0" borderId="0" xfId="42" applyNumberFormat="1" applyFont="1" applyFill="1" applyBorder="1" applyAlignment="1" applyProtection="1">
      <alignment/>
      <protection/>
    </xf>
    <xf numFmtId="171" fontId="23" fillId="0" borderId="0" xfId="42" applyNumberFormat="1" applyFont="1" applyFill="1" applyBorder="1" applyAlignment="1" applyProtection="1">
      <alignment/>
      <protection/>
    </xf>
    <xf numFmtId="189" fontId="0" fillId="0" borderId="0" xfId="0" applyNumberFormat="1" applyAlignment="1">
      <alignment/>
    </xf>
    <xf numFmtId="171" fontId="23" fillId="34" borderId="59" xfId="42" applyFont="1" applyFill="1" applyBorder="1" applyAlignment="1" applyProtection="1">
      <alignment/>
      <protection/>
    </xf>
    <xf numFmtId="195" fontId="0" fillId="0" borderId="0" xfId="0" applyNumberFormat="1" applyAlignment="1">
      <alignment/>
    </xf>
    <xf numFmtId="171" fontId="21" fillId="0" borderId="61" xfId="42" applyFont="1" applyFill="1" applyBorder="1" applyAlignment="1" applyProtection="1">
      <alignment/>
      <protection/>
    </xf>
    <xf numFmtId="171" fontId="21" fillId="0" borderId="62" xfId="42" applyFont="1" applyFill="1" applyBorder="1" applyAlignment="1" applyProtection="1">
      <alignment/>
      <protection/>
    </xf>
    <xf numFmtId="171" fontId="0" fillId="0" borderId="27" xfId="42" applyFont="1" applyBorder="1" applyAlignment="1">
      <alignment/>
    </xf>
    <xf numFmtId="171" fontId="0" fillId="0" borderId="33" xfId="0" applyNumberFormat="1" applyBorder="1" applyAlignment="1">
      <alignment/>
    </xf>
    <xf numFmtId="171" fontId="0" fillId="0" borderId="34" xfId="0" applyNumberFormat="1" applyBorder="1" applyAlignment="1">
      <alignment/>
    </xf>
    <xf numFmtId="171" fontId="0" fillId="0" borderId="16" xfId="42" applyFont="1" applyBorder="1" applyAlignment="1">
      <alignment/>
    </xf>
    <xf numFmtId="0" fontId="22" fillId="0" borderId="0" xfId="0" applyFont="1" applyAlignment="1" applyProtection="1">
      <alignment horizontal="center"/>
      <protection/>
    </xf>
    <xf numFmtId="0" fontId="16" fillId="35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171" fontId="20" fillId="0" borderId="0" xfId="42" applyFont="1" applyBorder="1" applyAlignment="1">
      <alignment/>
    </xf>
    <xf numFmtId="171" fontId="23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71" fontId="27" fillId="33" borderId="0" xfId="42" applyNumberFormat="1" applyFont="1" applyFill="1" applyBorder="1" applyAlignment="1" applyProtection="1">
      <alignment horizontal="right"/>
      <protection/>
    </xf>
    <xf numFmtId="189" fontId="20" fillId="0" borderId="0" xfId="42" applyNumberFormat="1" applyFont="1" applyBorder="1" applyAlignment="1" applyProtection="1">
      <alignment/>
      <protection/>
    </xf>
    <xf numFmtId="189" fontId="21" fillId="0" borderId="0" xfId="42" applyNumberFormat="1" applyFont="1" applyBorder="1" applyAlignment="1" applyProtection="1">
      <alignment/>
      <protection/>
    </xf>
    <xf numFmtId="171" fontId="23" fillId="34" borderId="0" xfId="42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71" fontId="21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71" fontId="23" fillId="34" borderId="0" xfId="42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171" fontId="23" fillId="34" borderId="60" xfId="42" applyFont="1" applyFill="1" applyBorder="1" applyAlignment="1" applyProtection="1">
      <alignment/>
      <protection/>
    </xf>
    <xf numFmtId="171" fontId="21" fillId="0" borderId="29" xfId="42" applyNumberFormat="1" applyFont="1" applyBorder="1" applyAlignment="1">
      <alignment/>
    </xf>
    <xf numFmtId="171" fontId="24" fillId="0" borderId="0" xfId="42" applyFont="1" applyAlignment="1">
      <alignment/>
    </xf>
    <xf numFmtId="189" fontId="21" fillId="0" borderId="27" xfId="42" applyNumberFormat="1" applyFont="1" applyBorder="1" applyAlignment="1" applyProtection="1">
      <alignment/>
      <protection/>
    </xf>
    <xf numFmtId="0" fontId="18" fillId="0" borderId="6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0" fontId="16" fillId="36" borderId="31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16" fillId="35" borderId="66" xfId="0" applyFont="1" applyFill="1" applyBorder="1" applyAlignment="1">
      <alignment horizontal="center"/>
    </xf>
    <xf numFmtId="0" fontId="16" fillId="0" borderId="67" xfId="0" applyFont="1" applyBorder="1" applyAlignment="1" applyProtection="1">
      <alignment horizontal="center"/>
      <protection/>
    </xf>
    <xf numFmtId="0" fontId="16" fillId="0" borderId="68" xfId="0" applyFont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/>
    </xf>
    <xf numFmtId="0" fontId="16" fillId="0" borderId="66" xfId="0" applyFont="1" applyBorder="1" applyAlignment="1" applyProtection="1">
      <alignment horizontal="center"/>
      <protection/>
    </xf>
    <xf numFmtId="0" fontId="15" fillId="0" borderId="2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1" xfId="0" applyFont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6" fillId="35" borderId="31" xfId="0" applyFont="1" applyFill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6" fillId="35" borderId="30" xfId="0" applyFont="1" applyFill="1" applyBorder="1" applyAlignment="1">
      <alignment horizontal="center"/>
    </xf>
    <xf numFmtId="0" fontId="16" fillId="0" borderId="3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67" xfId="0" applyFont="1" applyBorder="1" applyAlignment="1" applyProtection="1">
      <alignment horizontal="center"/>
      <protection/>
    </xf>
    <xf numFmtId="0" fontId="8" fillId="0" borderId="68" xfId="0" applyFont="1" applyBorder="1" applyAlignment="1" applyProtection="1">
      <alignment horizontal="center"/>
      <protection/>
    </xf>
    <xf numFmtId="0" fontId="8" fillId="0" borderId="69" xfId="0" applyFont="1" applyBorder="1" applyAlignment="1" applyProtection="1">
      <alignment horizontal="center"/>
      <protection/>
    </xf>
    <xf numFmtId="0" fontId="16" fillId="0" borderId="70" xfId="0" applyFont="1" applyBorder="1" applyAlignment="1" applyProtection="1">
      <alignment horizontal="center"/>
      <protection/>
    </xf>
    <xf numFmtId="0" fontId="16" fillId="36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_ifs30\bopbkup\Documents%20and%20Settings\starleh.BOSL.001\My%20Documents\PMUdetailed%20ar%20coker%20data%20requ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_ifs30\bopbkup\BOPBKUP\International%20Finance%20Section(1)\International%20Trade%202\Imports\IMPORT%20CALCULATION\IMPCAL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3\BSL_Departmental\Users\starleh.BSL1\Desktop\JENG'S%20WORK\Imports\PETROLEUM\PMUdeta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IMPORT%20CALCULATION\IMPCAL2015_Revised_Sept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3\BSL_Departmental\BOP%20STATISTICS%20WORK\Imports\IMPORT%20CALCULATION\IMPCAL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"/>
      <sheetName val="1995 "/>
      <sheetName val="1996 "/>
      <sheetName val="1997 "/>
      <sheetName val="1998"/>
      <sheetName val="1999"/>
      <sheetName val="2000"/>
      <sheetName val="2001"/>
      <sheetName val="2002"/>
      <sheetName val="2003"/>
      <sheetName val="2004"/>
      <sheetName val="2005 "/>
      <sheetName val="2006"/>
      <sheetName val="2007"/>
      <sheetName val="2008"/>
      <sheetName val="2009"/>
    </sheetNames>
    <sheetDataSet>
      <sheetData sheetId="12">
        <row r="70">
          <cell r="D70">
            <v>9997.21</v>
          </cell>
        </row>
        <row r="79">
          <cell r="D79">
            <v>24336.088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</sheetNames>
    <sheetDataSet>
      <sheetData sheetId="8">
        <row r="20">
          <cell r="E20">
            <v>1260968112.16</v>
          </cell>
          <cell r="F20">
            <v>350856.6048575809</v>
          </cell>
        </row>
        <row r="21">
          <cell r="C21">
            <v>13361302269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(2)"/>
      <sheetName val="1994"/>
      <sheetName val="1995 "/>
      <sheetName val="1996 "/>
      <sheetName val="1997 "/>
      <sheetName val="1998"/>
      <sheetName val="1999"/>
      <sheetName val="2000"/>
      <sheetName val="2001"/>
      <sheetName val="2002"/>
      <sheetName val="2003"/>
      <sheetName val="2004"/>
      <sheetName val="2005 "/>
      <sheetName val="2006"/>
      <sheetName val="2007"/>
      <sheetName val="2008"/>
      <sheetName val="2009"/>
      <sheetName val="2010   "/>
      <sheetName val="2011"/>
      <sheetName val="2012"/>
      <sheetName val="2013"/>
      <sheetName val="2014"/>
      <sheetName val="2015"/>
      <sheetName val="2016"/>
      <sheetName val="KEY"/>
    </sheetNames>
    <sheetDataSet>
      <sheetData sheetId="19">
        <row r="119">
          <cell r="F119">
            <v>4657903575.43</v>
          </cell>
          <cell r="G119">
            <v>1072333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5">
        <row r="21">
          <cell r="E21">
            <v>5437566959.126666</v>
          </cell>
          <cell r="F21">
            <v>1252739.7418585396</v>
          </cell>
        </row>
      </sheetData>
      <sheetData sheetId="6">
        <row r="20">
          <cell r="E20">
            <v>20032610309.408</v>
          </cell>
          <cell r="F20">
            <v>4621036.774186464</v>
          </cell>
        </row>
      </sheetData>
      <sheetData sheetId="7">
        <row r="20">
          <cell r="E20">
            <v>29104081535.16</v>
          </cell>
          <cell r="F20">
            <v>6708900.271582455</v>
          </cell>
        </row>
      </sheetData>
      <sheetData sheetId="8">
        <row r="20">
          <cell r="E20">
            <v>25722706086.152</v>
          </cell>
          <cell r="F20">
            <v>5928994.640068596</v>
          </cell>
        </row>
      </sheetData>
      <sheetData sheetId="9">
        <row r="20">
          <cell r="E20">
            <v>19198209086.368</v>
          </cell>
          <cell r="F20">
            <v>4427580.190811452</v>
          </cell>
        </row>
      </sheetData>
      <sheetData sheetId="10">
        <row r="20">
          <cell r="E20">
            <v>18727361225.52</v>
          </cell>
          <cell r="F20">
            <v>4319718.319644225</v>
          </cell>
        </row>
      </sheetData>
      <sheetData sheetId="11">
        <row r="20">
          <cell r="E20">
            <v>4237163319.6720004</v>
          </cell>
          <cell r="F20">
            <v>978263.6938182674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 Revised"/>
      <sheetName val="Imcal-Feb"/>
      <sheetName val="Impcal-Mar"/>
      <sheetName val="Impcal-Apr"/>
      <sheetName val="Impcal-May"/>
      <sheetName val="Impcal-Jun Revised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0">
        <row r="22">
          <cell r="H22">
            <v>103760.265172791</v>
          </cell>
          <cell r="I22">
            <v>21043.078814563614</v>
          </cell>
        </row>
      </sheetData>
      <sheetData sheetId="1">
        <row r="21">
          <cell r="H21">
            <v>111109.4821270712</v>
          </cell>
          <cell r="I21">
            <v>22643.149580204365</v>
          </cell>
        </row>
      </sheetData>
      <sheetData sheetId="2">
        <row r="21">
          <cell r="H21">
            <v>100631.677755664</v>
          </cell>
          <cell r="I21">
            <v>20624.37290811803</v>
          </cell>
        </row>
      </sheetData>
      <sheetData sheetId="3">
        <row r="22">
          <cell r="H22">
            <v>97943.397404153</v>
          </cell>
          <cell r="I22">
            <v>20170.47671108514</v>
          </cell>
        </row>
      </sheetData>
      <sheetData sheetId="4">
        <row r="22">
          <cell r="I22">
            <v>156608.02519962227</v>
          </cell>
          <cell r="J22">
            <v>32320.90270990943</v>
          </cell>
        </row>
      </sheetData>
      <sheetData sheetId="5">
        <row r="22">
          <cell r="H22">
            <v>158371.82107795498</v>
          </cell>
          <cell r="I22">
            <v>32420.091152275643</v>
          </cell>
        </row>
      </sheetData>
      <sheetData sheetId="6">
        <row r="21">
          <cell r="H21">
            <v>94817.398568879</v>
          </cell>
          <cell r="I21">
            <v>19352.89874226771</v>
          </cell>
        </row>
      </sheetData>
      <sheetData sheetId="7">
        <row r="21">
          <cell r="H21">
            <v>100507.8712234528</v>
          </cell>
          <cell r="I21">
            <v>20090.28350536055</v>
          </cell>
        </row>
      </sheetData>
      <sheetData sheetId="8">
        <row r="21">
          <cell r="H21">
            <v>63783.2488527426</v>
          </cell>
          <cell r="I21">
            <v>12304.033590874606</v>
          </cell>
        </row>
      </sheetData>
      <sheetData sheetId="9">
        <row r="21">
          <cell r="H21">
            <v>80312.559889056</v>
          </cell>
          <cell r="I21">
            <v>14935.480610911796</v>
          </cell>
        </row>
      </sheetData>
      <sheetData sheetId="10">
        <row r="21">
          <cell r="H21">
            <v>131629.275257179</v>
          </cell>
          <cell r="I21">
            <v>23998.52599727232</v>
          </cell>
        </row>
      </sheetData>
      <sheetData sheetId="11">
        <row r="21">
          <cell r="H21">
            <v>31285.816103753696</v>
          </cell>
          <cell r="I21">
            <v>5578.076973805687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cal-Jan "/>
      <sheetName val="Imcal-Feb"/>
      <sheetName val="Impcal-Mar"/>
      <sheetName val="Impcal-Apr"/>
      <sheetName val="Impcal-May"/>
      <sheetName val="Impcal-Jun"/>
      <sheetName val="Impcal-Jul"/>
      <sheetName val="Impcal-Aug"/>
      <sheetName val="Impcal-Sep"/>
      <sheetName val="Impcal-Oct"/>
      <sheetName val="Impcal-Nov"/>
      <sheetName val="Impcal-Dec"/>
      <sheetName val="Sheet1"/>
    </sheetNames>
    <sheetDataSet>
      <sheetData sheetId="11">
        <row r="20">
          <cell r="E20">
            <v>1467237402.832</v>
          </cell>
          <cell r="F20">
            <v>202679.49536302354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922"/>
  <sheetViews>
    <sheetView tabSelected="1" zoomScale="75" zoomScaleNormal="75" zoomScalePageLayoutView="0" workbookViewId="0" topLeftCell="A897">
      <selection activeCell="G906" sqref="G906"/>
    </sheetView>
  </sheetViews>
  <sheetFormatPr defaultColWidth="12.4453125" defaultRowHeight="15.75"/>
  <cols>
    <col min="1" max="1" width="22.3359375" style="0" customWidth="1"/>
    <col min="2" max="2" width="17.88671875" style="0" customWidth="1"/>
    <col min="3" max="3" width="19.4453125" style="0" customWidth="1"/>
    <col min="4" max="4" width="20.4453125" style="0" bestFit="1" customWidth="1"/>
    <col min="5" max="5" width="21.88671875" style="0" bestFit="1" customWidth="1"/>
    <col min="6" max="6" width="18.3359375" style="0" customWidth="1"/>
    <col min="7" max="7" width="19.4453125" style="296" customWidth="1"/>
    <col min="8" max="8" width="19.88671875" style="0" customWidth="1"/>
    <col min="9" max="9" width="13.10546875" style="0" customWidth="1"/>
    <col min="10" max="11" width="19.88671875" style="0" customWidth="1"/>
    <col min="12" max="12" width="16.21484375" style="0" customWidth="1"/>
    <col min="13" max="13" width="14.88671875" style="0" customWidth="1"/>
  </cols>
  <sheetData>
    <row r="1" spans="1:5" ht="30">
      <c r="A1" s="1" t="s">
        <v>0</v>
      </c>
      <c r="B1" s="2"/>
      <c r="C1" s="2"/>
      <c r="D1" s="2"/>
      <c r="E1" s="2"/>
    </row>
    <row r="2" ht="15.75"/>
    <row r="3" spans="1:5" ht="30">
      <c r="A3" s="4">
        <v>1994</v>
      </c>
      <c r="B3" s="3"/>
      <c r="C3" s="3"/>
      <c r="D3" s="3"/>
      <c r="E3" s="3"/>
    </row>
    <row r="4" spans="1:5" ht="25.5">
      <c r="A4" s="5" t="s">
        <v>1</v>
      </c>
      <c r="B4" s="6" t="s">
        <v>2</v>
      </c>
      <c r="C4" s="462" t="s">
        <v>3</v>
      </c>
      <c r="D4" s="463"/>
      <c r="E4" s="3"/>
    </row>
    <row r="5" spans="1:5" ht="25.5">
      <c r="A5" s="9"/>
      <c r="B5" s="10" t="s">
        <v>4</v>
      </c>
      <c r="C5" s="7" t="s">
        <v>5</v>
      </c>
      <c r="D5" s="8" t="s">
        <v>6</v>
      </c>
      <c r="E5" s="3"/>
    </row>
    <row r="6" spans="1:5" ht="18">
      <c r="A6" s="12" t="s">
        <v>7</v>
      </c>
      <c r="B6" s="13" t="s">
        <v>8</v>
      </c>
      <c r="C6" s="14" t="s">
        <v>9</v>
      </c>
      <c r="D6" s="15" t="s">
        <v>10</v>
      </c>
      <c r="E6" s="3"/>
    </row>
    <row r="7" spans="1:5" ht="22.5">
      <c r="A7" s="16" t="s">
        <v>11</v>
      </c>
      <c r="B7" s="17"/>
      <c r="C7" s="18"/>
      <c r="D7" s="19"/>
      <c r="E7" s="3"/>
    </row>
    <row r="8" spans="1:5" ht="22.5">
      <c r="A8" s="16" t="s">
        <v>12</v>
      </c>
      <c r="B8" s="17"/>
      <c r="C8" s="18"/>
      <c r="D8" s="19"/>
      <c r="E8" s="3"/>
    </row>
    <row r="9" spans="1:5" ht="22.5">
      <c r="A9" s="16" t="s">
        <v>13</v>
      </c>
      <c r="B9" s="17"/>
      <c r="C9" s="18"/>
      <c r="D9" s="19"/>
      <c r="E9" s="3"/>
    </row>
    <row r="10" spans="1:5" ht="22.5">
      <c r="A10" s="16"/>
      <c r="B10" s="17"/>
      <c r="C10" s="18"/>
      <c r="D10" s="19"/>
      <c r="E10" s="3"/>
    </row>
    <row r="11" spans="1:5" ht="22.5">
      <c r="A11" s="16" t="s">
        <v>14</v>
      </c>
      <c r="B11" s="17"/>
      <c r="C11" s="18"/>
      <c r="D11" s="19"/>
      <c r="E11" s="3"/>
    </row>
    <row r="12" spans="1:5" ht="22.5">
      <c r="A12" s="16" t="s">
        <v>15</v>
      </c>
      <c r="B12" s="17"/>
      <c r="C12" s="18"/>
      <c r="D12" s="19"/>
      <c r="E12" s="3"/>
    </row>
    <row r="13" spans="1:5" ht="22.5">
      <c r="A13" s="16" t="s">
        <v>16</v>
      </c>
      <c r="B13" s="17"/>
      <c r="C13" s="18"/>
      <c r="D13" s="19"/>
      <c r="E13" s="3"/>
    </row>
    <row r="14" spans="1:5" ht="22.5">
      <c r="A14" s="16"/>
      <c r="B14" s="17"/>
      <c r="C14" s="18"/>
      <c r="D14" s="19"/>
      <c r="E14" s="3"/>
    </row>
    <row r="15" spans="1:5" ht="22.5">
      <c r="A15" s="16" t="s">
        <v>17</v>
      </c>
      <c r="B15" s="17"/>
      <c r="C15" s="18"/>
      <c r="D15" s="19"/>
      <c r="E15" s="3"/>
    </row>
    <row r="16" spans="1:5" ht="22.5">
      <c r="A16" s="16" t="s">
        <v>18</v>
      </c>
      <c r="B16" s="17"/>
      <c r="C16" s="18"/>
      <c r="D16" s="19"/>
      <c r="E16" s="3"/>
    </row>
    <row r="17" spans="1:5" ht="22.5">
      <c r="A17" s="16" t="s">
        <v>19</v>
      </c>
      <c r="B17" s="17"/>
      <c r="C17" s="18"/>
      <c r="D17" s="19"/>
      <c r="E17" s="3"/>
    </row>
    <row r="18" spans="1:5" ht="22.5">
      <c r="A18" s="16"/>
      <c r="B18" s="17"/>
      <c r="C18" s="18"/>
      <c r="D18" s="19"/>
      <c r="E18" s="3"/>
    </row>
    <row r="19" spans="1:5" ht="22.5">
      <c r="A19" s="16" t="s">
        <v>20</v>
      </c>
      <c r="B19" s="17"/>
      <c r="C19" s="18"/>
      <c r="D19" s="19"/>
      <c r="E19" s="3"/>
    </row>
    <row r="20" spans="1:5" ht="22.5">
      <c r="A20" s="16" t="s">
        <v>21</v>
      </c>
      <c r="B20" s="17"/>
      <c r="C20" s="18"/>
      <c r="D20" s="19"/>
      <c r="E20" s="3"/>
    </row>
    <row r="21" spans="1:5" ht="22.5">
      <c r="A21" s="16" t="s">
        <v>22</v>
      </c>
      <c r="B21" s="17"/>
      <c r="C21" s="18"/>
      <c r="D21" s="19"/>
      <c r="E21" s="3"/>
    </row>
    <row r="22" spans="1:5" ht="22.5">
      <c r="A22" s="16"/>
      <c r="B22" s="17"/>
      <c r="C22" s="18"/>
      <c r="D22" s="19"/>
      <c r="E22" s="3"/>
    </row>
    <row r="23" spans="1:5" ht="22.5">
      <c r="A23" s="16"/>
      <c r="B23" s="17"/>
      <c r="C23" s="18"/>
      <c r="D23" s="19"/>
      <c r="E23" s="3"/>
    </row>
    <row r="24" spans="1:5" ht="22.5">
      <c r="A24" s="16" t="s">
        <v>23</v>
      </c>
      <c r="B24" s="17"/>
      <c r="C24" s="20"/>
      <c r="D24" s="21"/>
      <c r="E24" s="3"/>
    </row>
    <row r="25" spans="1:5" ht="22.5">
      <c r="A25" s="16" t="s">
        <v>24</v>
      </c>
      <c r="B25" s="17"/>
      <c r="C25" s="20"/>
      <c r="D25" s="21"/>
      <c r="E25" s="3"/>
    </row>
    <row r="26" spans="1:5" ht="22.5">
      <c r="A26" s="16" t="s">
        <v>25</v>
      </c>
      <c r="B26" s="17"/>
      <c r="C26" s="20"/>
      <c r="D26" s="21"/>
      <c r="E26" s="3"/>
    </row>
    <row r="27" spans="1:5" ht="22.5">
      <c r="A27" s="16" t="s">
        <v>26</v>
      </c>
      <c r="B27" s="17"/>
      <c r="C27" s="20"/>
      <c r="D27" s="21"/>
      <c r="E27" s="3"/>
    </row>
    <row r="28" spans="1:5" ht="22.5">
      <c r="A28" s="16"/>
      <c r="B28" s="17"/>
      <c r="C28" s="18"/>
      <c r="D28" s="19"/>
      <c r="E28" s="3"/>
    </row>
    <row r="29" spans="1:5" ht="22.5">
      <c r="A29" s="16" t="s">
        <v>27</v>
      </c>
      <c r="B29" s="17"/>
      <c r="C29" s="18"/>
      <c r="D29" s="19"/>
      <c r="E29" s="3"/>
    </row>
    <row r="30" spans="1:5" ht="22.5">
      <c r="A30" s="16" t="s">
        <v>28</v>
      </c>
      <c r="B30" s="17"/>
      <c r="C30" s="18"/>
      <c r="D30" s="19"/>
      <c r="E30" s="3"/>
    </row>
    <row r="31" spans="1:5" ht="18">
      <c r="A31" s="22"/>
      <c r="B31" s="23"/>
      <c r="C31" s="24"/>
      <c r="D31" s="25"/>
      <c r="E31" s="3"/>
    </row>
    <row r="32" spans="1:5" ht="25.5">
      <c r="A32" s="9" t="s">
        <v>29</v>
      </c>
      <c r="B32" s="26"/>
      <c r="C32" s="27"/>
      <c r="D32" s="28"/>
      <c r="E32" s="3"/>
    </row>
    <row r="33" spans="1:5" ht="15.75">
      <c r="A33" s="29" t="s">
        <v>30</v>
      </c>
      <c r="B33" s="3"/>
      <c r="C33" s="3"/>
      <c r="D33" s="3"/>
      <c r="E33" s="3"/>
    </row>
    <row r="34" spans="1:5" ht="15.75">
      <c r="A34" s="29" t="s">
        <v>31</v>
      </c>
      <c r="B34" s="3"/>
      <c r="C34" s="3"/>
      <c r="D34" s="3"/>
      <c r="E34" s="3"/>
    </row>
    <row r="35" ht="15.75"/>
    <row r="36" spans="1:5" ht="25.5">
      <c r="A36" s="30" t="s">
        <v>32</v>
      </c>
      <c r="B36" s="31"/>
      <c r="C36" s="31"/>
      <c r="D36" s="31"/>
      <c r="E36" s="31"/>
    </row>
    <row r="37" spans="1:5" ht="25.5">
      <c r="A37" s="32"/>
      <c r="B37" s="32"/>
      <c r="C37" s="32"/>
      <c r="D37" s="32"/>
      <c r="E37" s="32"/>
    </row>
    <row r="38" spans="1:5" ht="25.5">
      <c r="A38" s="34">
        <v>1995</v>
      </c>
      <c r="B38" s="33"/>
      <c r="C38" s="33"/>
      <c r="D38" s="33"/>
      <c r="E38" s="33"/>
    </row>
    <row r="39" spans="1:5" ht="30" customHeight="1">
      <c r="A39" s="6" t="s">
        <v>1</v>
      </c>
      <c r="B39" s="6" t="s">
        <v>2</v>
      </c>
      <c r="C39" s="469" t="s">
        <v>3</v>
      </c>
      <c r="D39" s="470"/>
      <c r="E39" s="3"/>
    </row>
    <row r="40" spans="1:5" ht="30" customHeight="1">
      <c r="A40" s="37"/>
      <c r="B40" s="10" t="s">
        <v>4</v>
      </c>
      <c r="C40" s="35" t="s">
        <v>5</v>
      </c>
      <c r="D40" s="36" t="s">
        <v>6</v>
      </c>
      <c r="E40" s="3"/>
    </row>
    <row r="41" spans="1:5" ht="30" customHeight="1">
      <c r="A41" s="38" t="s">
        <v>7</v>
      </c>
      <c r="B41" s="39" t="s">
        <v>8</v>
      </c>
      <c r="C41" s="39" t="s">
        <v>9</v>
      </c>
      <c r="D41" s="40" t="s">
        <v>10</v>
      </c>
      <c r="E41" s="3"/>
    </row>
    <row r="42" spans="1:5" ht="30" customHeight="1">
      <c r="A42" s="41" t="s">
        <v>11</v>
      </c>
      <c r="B42" s="43">
        <v>14477.276</v>
      </c>
      <c r="C42" s="43">
        <v>2495.44</v>
      </c>
      <c r="D42" s="44">
        <v>1541.36</v>
      </c>
      <c r="E42" s="3"/>
    </row>
    <row r="43" spans="1:5" ht="30" customHeight="1">
      <c r="A43" s="41" t="s">
        <v>12</v>
      </c>
      <c r="B43" s="43">
        <v>2623.305</v>
      </c>
      <c r="C43" s="43">
        <v>590.24</v>
      </c>
      <c r="D43" s="44">
        <v>375.24</v>
      </c>
      <c r="E43" s="3"/>
    </row>
    <row r="44" spans="1:5" ht="30" customHeight="1">
      <c r="A44" s="41" t="s">
        <v>13</v>
      </c>
      <c r="B44" s="43">
        <v>3269.324</v>
      </c>
      <c r="C44" s="43">
        <v>572.63</v>
      </c>
      <c r="D44" s="44">
        <v>363.45</v>
      </c>
      <c r="E44" s="3"/>
    </row>
    <row r="45" spans="1:5" ht="30" customHeight="1">
      <c r="A45" s="41"/>
      <c r="B45" s="43"/>
      <c r="C45" s="43"/>
      <c r="D45" s="44"/>
      <c r="E45" s="3"/>
    </row>
    <row r="46" spans="1:5" ht="30" customHeight="1">
      <c r="A46" s="41" t="s">
        <v>14</v>
      </c>
      <c r="B46" s="43">
        <v>2235.12</v>
      </c>
      <c r="C46" s="43">
        <v>507.82</v>
      </c>
      <c r="D46" s="44">
        <v>323.78</v>
      </c>
      <c r="E46" s="3"/>
    </row>
    <row r="47" spans="1:5" ht="30" customHeight="1">
      <c r="A47" s="41" t="s">
        <v>15</v>
      </c>
      <c r="B47" s="43">
        <v>8640.584</v>
      </c>
      <c r="C47" s="43">
        <v>1863.12</v>
      </c>
      <c r="D47" s="44">
        <v>1202.92</v>
      </c>
      <c r="E47" s="3"/>
    </row>
    <row r="48" spans="1:5" ht="30" customHeight="1">
      <c r="A48" s="41" t="s">
        <v>16</v>
      </c>
      <c r="B48" s="43">
        <v>3875</v>
      </c>
      <c r="C48" s="43">
        <v>779.75</v>
      </c>
      <c r="D48" s="44">
        <v>531.1</v>
      </c>
      <c r="E48" s="3"/>
    </row>
    <row r="49" spans="1:5" ht="30" customHeight="1">
      <c r="A49" s="41"/>
      <c r="B49" s="43"/>
      <c r="C49" s="43"/>
      <c r="D49" s="44"/>
      <c r="E49" s="3"/>
    </row>
    <row r="50" spans="1:5" ht="30" customHeight="1">
      <c r="A50" s="41" t="s">
        <v>17</v>
      </c>
      <c r="B50" s="43">
        <v>500</v>
      </c>
      <c r="C50" s="43">
        <v>113.6</v>
      </c>
      <c r="D50" s="44">
        <v>86.44</v>
      </c>
      <c r="E50" s="3"/>
    </row>
    <row r="51" spans="1:5" ht="30" customHeight="1">
      <c r="A51" s="41" t="s">
        <v>18</v>
      </c>
      <c r="B51" s="43">
        <v>8062.342</v>
      </c>
      <c r="C51" s="43">
        <v>1481.46</v>
      </c>
      <c r="D51" s="44">
        <v>1177.75</v>
      </c>
      <c r="E51" s="3"/>
    </row>
    <row r="52" spans="1:5" ht="30" customHeight="1">
      <c r="A52" s="41" t="s">
        <v>19</v>
      </c>
      <c r="B52" s="43">
        <v>6800.759</v>
      </c>
      <c r="C52" s="43">
        <v>1165</v>
      </c>
      <c r="D52" s="44">
        <v>992</v>
      </c>
      <c r="E52" s="3"/>
    </row>
    <row r="53" spans="1:5" ht="30" customHeight="1">
      <c r="A53" s="41"/>
      <c r="B53" s="43"/>
      <c r="C53" s="43"/>
      <c r="D53" s="44"/>
      <c r="E53" s="3"/>
    </row>
    <row r="54" spans="1:5" ht="30" customHeight="1">
      <c r="A54" s="41" t="s">
        <v>20</v>
      </c>
      <c r="B54" s="43">
        <v>1768.325</v>
      </c>
      <c r="C54" s="43">
        <v>206.89</v>
      </c>
      <c r="D54" s="44">
        <v>184.72</v>
      </c>
      <c r="E54" s="3"/>
    </row>
    <row r="55" spans="1:5" ht="30" customHeight="1">
      <c r="A55" s="41" t="s">
        <v>21</v>
      </c>
      <c r="B55" s="43">
        <v>22827.28</v>
      </c>
      <c r="C55" s="43">
        <v>3053.04</v>
      </c>
      <c r="D55" s="44">
        <v>2860.27</v>
      </c>
      <c r="E55" s="3"/>
    </row>
    <row r="56" spans="1:5" ht="30" customHeight="1">
      <c r="A56" s="41" t="s">
        <v>22</v>
      </c>
      <c r="B56" s="43">
        <v>10108.985</v>
      </c>
      <c r="C56" s="43">
        <v>1670.92</v>
      </c>
      <c r="D56" s="44">
        <v>1600.34</v>
      </c>
      <c r="E56" s="3"/>
    </row>
    <row r="57" spans="1:5" ht="30" customHeight="1">
      <c r="A57" s="41"/>
      <c r="B57" s="43"/>
      <c r="C57" s="43"/>
      <c r="D57" s="44"/>
      <c r="E57" s="3"/>
    </row>
    <row r="58" spans="1:5" ht="30" customHeight="1">
      <c r="A58" s="41"/>
      <c r="B58" s="43"/>
      <c r="C58" s="43"/>
      <c r="D58" s="44"/>
      <c r="E58" s="3"/>
    </row>
    <row r="59" spans="1:5" ht="30" customHeight="1">
      <c r="A59" s="41" t="s">
        <v>23</v>
      </c>
      <c r="B59" s="43">
        <f>SUM(B42:B44)</f>
        <v>20369.905</v>
      </c>
      <c r="C59" s="43">
        <f>SUM(C42:C44)</f>
        <v>3658.3100000000004</v>
      </c>
      <c r="D59" s="44">
        <f>SUM(D42:D44)</f>
        <v>2280.0499999999997</v>
      </c>
      <c r="E59" s="3"/>
    </row>
    <row r="60" spans="1:5" ht="30" customHeight="1">
      <c r="A60" s="41" t="s">
        <v>24</v>
      </c>
      <c r="B60" s="43">
        <f>SUM(B46:B48)</f>
        <v>14750.704000000002</v>
      </c>
      <c r="C60" s="43">
        <f>SUM(C46:C48)</f>
        <v>3150.69</v>
      </c>
      <c r="D60" s="44">
        <f>SUM(D46:D48)</f>
        <v>2057.8</v>
      </c>
      <c r="E60" s="3"/>
    </row>
    <row r="61" spans="1:5" ht="30" customHeight="1">
      <c r="A61" s="41"/>
      <c r="B61" s="43"/>
      <c r="C61" s="43"/>
      <c r="D61" s="44"/>
      <c r="E61" s="3"/>
    </row>
    <row r="62" spans="1:5" ht="30" customHeight="1">
      <c r="A62" s="41" t="s">
        <v>25</v>
      </c>
      <c r="B62" s="43">
        <f>SUM(B50:B52)</f>
        <v>15363.101</v>
      </c>
      <c r="C62" s="43">
        <f>SUM(C50:C52)</f>
        <v>2760.06</v>
      </c>
      <c r="D62" s="44">
        <f>SUM(D50:D52)</f>
        <v>2256.19</v>
      </c>
      <c r="E62" s="3"/>
    </row>
    <row r="63" spans="1:5" ht="30" customHeight="1">
      <c r="A63" s="41" t="s">
        <v>26</v>
      </c>
      <c r="B63" s="43">
        <f>SUM(B54:B56)</f>
        <v>34704.59</v>
      </c>
      <c r="C63" s="43">
        <f>SUM(C54:C56)</f>
        <v>4930.85</v>
      </c>
      <c r="D63" s="44">
        <f>SUM(D54:D56)</f>
        <v>4645.33</v>
      </c>
      <c r="E63" s="3"/>
    </row>
    <row r="64" spans="1:5" ht="30" customHeight="1">
      <c r="A64" s="41"/>
      <c r="B64" s="43"/>
      <c r="C64" s="43"/>
      <c r="D64" s="44"/>
      <c r="E64" s="3"/>
    </row>
    <row r="65" spans="1:5" ht="30" customHeight="1">
      <c r="A65" s="41"/>
      <c r="B65" s="43"/>
      <c r="C65" s="43"/>
      <c r="D65" s="44"/>
      <c r="E65" s="3"/>
    </row>
    <row r="66" spans="1:5" ht="30" customHeight="1">
      <c r="A66" s="41" t="s">
        <v>27</v>
      </c>
      <c r="B66" s="43">
        <f>SUM(B59:B60)</f>
        <v>35120.609</v>
      </c>
      <c r="C66" s="43">
        <f>SUM(C59:C60)</f>
        <v>6809</v>
      </c>
      <c r="D66" s="44">
        <f>SUM(D59:D60)</f>
        <v>4337.85</v>
      </c>
      <c r="E66" s="3"/>
    </row>
    <row r="67" spans="1:7" ht="30" customHeight="1">
      <c r="A67" s="41" t="s">
        <v>28</v>
      </c>
      <c r="B67" s="43">
        <f>SUM(B62:B63)</f>
        <v>50067.691</v>
      </c>
      <c r="C67" s="43">
        <f>SUM(C62:C63)</f>
        <v>7690.91</v>
      </c>
      <c r="D67" s="44">
        <f>SUM(D62:D63)</f>
        <v>6901.52</v>
      </c>
      <c r="E67" s="3"/>
      <c r="F67" s="3"/>
      <c r="G67" s="297"/>
    </row>
    <row r="68" spans="1:7" ht="30" customHeight="1">
      <c r="A68" s="45"/>
      <c r="B68" s="46"/>
      <c r="C68" s="46"/>
      <c r="D68" s="47"/>
      <c r="E68" s="3"/>
      <c r="F68" s="3"/>
      <c r="G68" s="297"/>
    </row>
    <row r="69" spans="1:7" ht="30" customHeight="1">
      <c r="A69" s="45"/>
      <c r="B69" s="46"/>
      <c r="C69" s="46"/>
      <c r="D69" s="47"/>
      <c r="E69" s="3"/>
      <c r="F69" s="3"/>
      <c r="G69" s="297"/>
    </row>
    <row r="70" spans="1:7" ht="30" customHeight="1">
      <c r="A70" s="48" t="s">
        <v>29</v>
      </c>
      <c r="B70" s="49">
        <f>SUM(B66:B67)</f>
        <v>85188.29999999999</v>
      </c>
      <c r="C70" s="50">
        <f>SUM(C66:C67)</f>
        <v>14499.91</v>
      </c>
      <c r="D70" s="51">
        <f>SUM(D66:D67)</f>
        <v>11239.37</v>
      </c>
      <c r="E70" s="3"/>
      <c r="F70" s="3"/>
      <c r="G70" s="297"/>
    </row>
    <row r="71" spans="2:7" ht="15.75">
      <c r="B71" s="3"/>
      <c r="C71" s="3"/>
      <c r="D71" s="3"/>
      <c r="E71" s="3"/>
      <c r="F71" s="3"/>
      <c r="G71" s="297"/>
    </row>
    <row r="72" spans="1:7" ht="15.75">
      <c r="A72" s="29"/>
      <c r="B72" s="3"/>
      <c r="C72" s="3"/>
      <c r="D72" s="3"/>
      <c r="E72" s="3"/>
      <c r="F72" s="3"/>
      <c r="G72" s="297"/>
    </row>
    <row r="73" ht="27.75" customHeight="1">
      <c r="A73" s="52" t="s">
        <v>33</v>
      </c>
    </row>
    <row r="74" spans="1:6" ht="27.75" customHeight="1">
      <c r="A74" s="53" t="s">
        <v>34</v>
      </c>
      <c r="B74" s="54"/>
      <c r="C74" s="55">
        <v>53776.379</v>
      </c>
      <c r="D74" s="56">
        <v>8137.46</v>
      </c>
      <c r="E74" s="56">
        <v>6933.26</v>
      </c>
      <c r="F74" s="57">
        <f>(D74/D79)*100</f>
        <v>56.12068472054692</v>
      </c>
    </row>
    <row r="75" spans="1:6" ht="27.75" customHeight="1">
      <c r="A75" s="58" t="s">
        <v>35</v>
      </c>
      <c r="B75" s="59"/>
      <c r="C75" s="60">
        <v>12055.003</v>
      </c>
      <c r="D75" s="61">
        <v>2364.49</v>
      </c>
      <c r="E75" s="61">
        <v>1629.87</v>
      </c>
      <c r="F75" s="62">
        <f>(D75/D79)*100</f>
        <v>16.30690630920287</v>
      </c>
    </row>
    <row r="76" spans="1:6" ht="27.75" customHeight="1">
      <c r="A76" s="58" t="s">
        <v>36</v>
      </c>
      <c r="B76" s="59"/>
      <c r="C76" s="60">
        <v>10737.799</v>
      </c>
      <c r="D76" s="61">
        <v>2211.5</v>
      </c>
      <c r="E76" s="61">
        <v>1461.63</v>
      </c>
      <c r="F76" s="62">
        <f>(D76/D79)*100</f>
        <v>15.251797767299566</v>
      </c>
    </row>
    <row r="77" spans="1:6" ht="27.75" customHeight="1">
      <c r="A77" s="58" t="s">
        <v>37</v>
      </c>
      <c r="B77" s="59"/>
      <c r="C77" s="60">
        <v>6456.442</v>
      </c>
      <c r="D77" s="63">
        <v>1397.25</v>
      </c>
      <c r="E77" s="63">
        <v>929.06</v>
      </c>
      <c r="F77" s="62">
        <f>(D77/D79)*100</f>
        <v>9.636253416395803</v>
      </c>
    </row>
    <row r="78" spans="1:6" ht="27.75" customHeight="1">
      <c r="A78" s="58" t="s">
        <v>38</v>
      </c>
      <c r="B78" s="59"/>
      <c r="C78" s="64">
        <v>2162.677</v>
      </c>
      <c r="D78" s="65">
        <v>389.23</v>
      </c>
      <c r="E78" s="65">
        <v>285.54</v>
      </c>
      <c r="F78" s="66">
        <f>(D78/D79)*100</f>
        <v>2.684357786554832</v>
      </c>
    </row>
    <row r="79" spans="1:6" ht="27" customHeight="1">
      <c r="A79" s="67" t="s">
        <v>39</v>
      </c>
      <c r="B79" s="68"/>
      <c r="C79" s="69">
        <f>SUM(C74:C78)</f>
        <v>85188.29999999999</v>
      </c>
      <c r="D79" s="70">
        <f>SUM(D74:D78)</f>
        <v>14499.93</v>
      </c>
      <c r="E79" s="70">
        <f>SUM(E74:E78)</f>
        <v>11239.360000000002</v>
      </c>
      <c r="F79" s="71">
        <f>SUM(F74:F78)</f>
        <v>99.99999999999999</v>
      </c>
    </row>
    <row r="80" ht="15.75">
      <c r="B80" s="29" t="s">
        <v>30</v>
      </c>
    </row>
    <row r="81" spans="1:7" ht="25.5">
      <c r="A81" s="30" t="s">
        <v>0</v>
      </c>
      <c r="B81" s="31"/>
      <c r="C81" s="31"/>
      <c r="D81" s="31"/>
      <c r="E81" s="31"/>
      <c r="F81" s="31"/>
      <c r="G81" s="298"/>
    </row>
    <row r="82" spans="1:5" ht="25.5">
      <c r="A82" s="32"/>
      <c r="B82" s="32"/>
      <c r="C82" s="32"/>
      <c r="D82" s="32"/>
      <c r="E82" s="32"/>
    </row>
    <row r="83" spans="1:7" ht="30" customHeight="1">
      <c r="A83" s="34">
        <v>1996</v>
      </c>
      <c r="B83" s="33"/>
      <c r="C83" s="33"/>
      <c r="D83" s="33"/>
      <c r="E83" s="33"/>
      <c r="F83" s="3" t="s">
        <v>40</v>
      </c>
      <c r="G83" s="297"/>
    </row>
    <row r="84" spans="1:7" ht="30" customHeight="1">
      <c r="A84" s="72" t="s">
        <v>1</v>
      </c>
      <c r="B84" s="6" t="s">
        <v>2</v>
      </c>
      <c r="C84" s="464" t="s">
        <v>3</v>
      </c>
      <c r="D84" s="465"/>
      <c r="E84" s="3"/>
      <c r="F84" s="3"/>
      <c r="G84" s="297"/>
    </row>
    <row r="85" spans="1:7" ht="30" customHeight="1">
      <c r="A85" s="75"/>
      <c r="B85" s="10" t="s">
        <v>4</v>
      </c>
      <c r="C85" s="73" t="s">
        <v>5</v>
      </c>
      <c r="D85" s="74" t="s">
        <v>6</v>
      </c>
      <c r="E85" s="3"/>
      <c r="F85" s="3"/>
      <c r="G85" s="297"/>
    </row>
    <row r="86" spans="1:7" ht="30" customHeight="1">
      <c r="A86" s="76" t="s">
        <v>7</v>
      </c>
      <c r="B86" s="39" t="s">
        <v>8</v>
      </c>
      <c r="C86" s="39" t="s">
        <v>9</v>
      </c>
      <c r="D86" s="40" t="s">
        <v>10</v>
      </c>
      <c r="E86" s="3"/>
      <c r="F86" s="3"/>
      <c r="G86" s="297"/>
    </row>
    <row r="87" spans="1:7" ht="30" customHeight="1">
      <c r="A87" s="16" t="s">
        <v>11</v>
      </c>
      <c r="B87" s="77">
        <v>3744.43</v>
      </c>
      <c r="C87" s="77">
        <v>665.19</v>
      </c>
      <c r="D87" s="78">
        <v>633.01</v>
      </c>
      <c r="E87" s="3"/>
      <c r="F87" s="3"/>
      <c r="G87" s="297"/>
    </row>
    <row r="88" spans="1:7" ht="30" customHeight="1">
      <c r="A88" s="16" t="s">
        <v>12</v>
      </c>
      <c r="B88" s="77">
        <v>8494.538</v>
      </c>
      <c r="C88" s="77">
        <v>1649.84</v>
      </c>
      <c r="D88" s="78">
        <v>1543.1</v>
      </c>
      <c r="E88" s="3"/>
      <c r="F88" s="3"/>
      <c r="G88" s="297"/>
    </row>
    <row r="89" spans="1:7" ht="30" customHeight="1">
      <c r="A89" s="16" t="s">
        <v>13</v>
      </c>
      <c r="B89" s="77" t="s">
        <v>41</v>
      </c>
      <c r="C89" s="79" t="s">
        <v>41</v>
      </c>
      <c r="D89" s="80" t="s">
        <v>41</v>
      </c>
      <c r="E89" s="3"/>
      <c r="F89" s="3"/>
      <c r="G89" s="297"/>
    </row>
    <row r="90" spans="1:7" ht="30" customHeight="1">
      <c r="A90" s="16"/>
      <c r="B90" s="77"/>
      <c r="C90" s="79"/>
      <c r="D90" s="81"/>
      <c r="E90" s="3"/>
      <c r="F90" s="3"/>
      <c r="G90" s="297"/>
    </row>
    <row r="91" spans="1:7" ht="30" customHeight="1">
      <c r="A91" s="16" t="s">
        <v>14</v>
      </c>
      <c r="B91" s="77">
        <v>10977.6</v>
      </c>
      <c r="C91" s="77">
        <v>2079.87</v>
      </c>
      <c r="D91" s="78">
        <v>1931.08</v>
      </c>
      <c r="E91" s="3"/>
      <c r="F91" s="3"/>
      <c r="G91" s="297"/>
    </row>
    <row r="92" spans="1:7" ht="30" customHeight="1">
      <c r="A92" s="16" t="s">
        <v>15</v>
      </c>
      <c r="B92" s="77">
        <v>12271.189</v>
      </c>
      <c r="C92" s="77">
        <v>2384.46</v>
      </c>
      <c r="D92" s="78">
        <v>2118.19</v>
      </c>
      <c r="E92" s="3"/>
      <c r="F92" s="3"/>
      <c r="G92" s="297"/>
    </row>
    <row r="93" spans="1:7" ht="30" customHeight="1">
      <c r="A93" s="16" t="s">
        <v>16</v>
      </c>
      <c r="B93" s="77">
        <v>7675.125</v>
      </c>
      <c r="C93" s="77">
        <v>1337.31</v>
      </c>
      <c r="D93" s="78">
        <v>1200.67</v>
      </c>
      <c r="E93" s="3"/>
      <c r="F93" s="3"/>
      <c r="G93" s="297"/>
    </row>
    <row r="94" spans="1:7" ht="30" customHeight="1">
      <c r="A94" s="16"/>
      <c r="B94" s="77"/>
      <c r="C94" s="77"/>
      <c r="D94" s="78"/>
      <c r="E94" s="3"/>
      <c r="F94" s="3"/>
      <c r="G94" s="297"/>
    </row>
    <row r="95" spans="1:7" ht="30" customHeight="1">
      <c r="A95" s="16" t="s">
        <v>17</v>
      </c>
      <c r="B95" s="77">
        <v>17161.181</v>
      </c>
      <c r="C95" s="77">
        <v>3103.66</v>
      </c>
      <c r="D95" s="78">
        <v>2813.81</v>
      </c>
      <c r="E95" s="3"/>
      <c r="F95" s="3"/>
      <c r="G95" s="297"/>
    </row>
    <row r="96" spans="1:7" ht="30" customHeight="1">
      <c r="A96" s="16" t="s">
        <v>18</v>
      </c>
      <c r="B96" s="77">
        <v>7831.54</v>
      </c>
      <c r="C96" s="77">
        <v>1448</v>
      </c>
      <c r="D96" s="78">
        <v>1327.18</v>
      </c>
      <c r="E96" s="3"/>
      <c r="F96" s="3"/>
      <c r="G96" s="297"/>
    </row>
    <row r="97" spans="1:7" ht="30" customHeight="1">
      <c r="A97" s="16" t="s">
        <v>19</v>
      </c>
      <c r="B97" s="77">
        <v>10643.77</v>
      </c>
      <c r="C97" s="77">
        <v>1917.84</v>
      </c>
      <c r="D97" s="78">
        <v>1791.25</v>
      </c>
      <c r="E97" s="3"/>
      <c r="F97" s="3"/>
      <c r="G97" s="297"/>
    </row>
    <row r="98" spans="1:7" ht="30" customHeight="1">
      <c r="A98" s="16"/>
      <c r="B98" s="77"/>
      <c r="C98" s="77"/>
      <c r="D98" s="78"/>
      <c r="E98" s="3"/>
      <c r="F98" s="3"/>
      <c r="G98" s="297"/>
    </row>
    <row r="99" spans="1:7" ht="30" customHeight="1">
      <c r="A99" s="16" t="s">
        <v>20</v>
      </c>
      <c r="B99" s="77">
        <v>7125.839</v>
      </c>
      <c r="C99" s="77">
        <v>1722.75</v>
      </c>
      <c r="D99" s="78">
        <v>1595.19</v>
      </c>
      <c r="E99" s="3"/>
      <c r="F99" s="3"/>
      <c r="G99" s="297"/>
    </row>
    <row r="100" spans="1:7" ht="30" customHeight="1">
      <c r="A100" s="16" t="s">
        <v>21</v>
      </c>
      <c r="B100" s="77">
        <v>12972.32</v>
      </c>
      <c r="C100" s="77">
        <v>2599.07</v>
      </c>
      <c r="D100" s="78">
        <v>2412.69</v>
      </c>
      <c r="E100" s="3"/>
      <c r="F100" s="3"/>
      <c r="G100" s="297"/>
    </row>
    <row r="101" spans="1:7" ht="30" customHeight="1">
      <c r="A101" s="16" t="s">
        <v>22</v>
      </c>
      <c r="B101" s="77" t="s">
        <v>41</v>
      </c>
      <c r="C101" s="79" t="s">
        <v>41</v>
      </c>
      <c r="D101" s="80" t="s">
        <v>41</v>
      </c>
      <c r="E101" s="3"/>
      <c r="F101" s="3"/>
      <c r="G101" s="297"/>
    </row>
    <row r="102" spans="1:7" ht="30" customHeight="1">
      <c r="A102" s="16"/>
      <c r="B102" s="77"/>
      <c r="C102" s="77"/>
      <c r="D102" s="78"/>
      <c r="E102" s="3"/>
      <c r="F102" s="3"/>
      <c r="G102" s="297"/>
    </row>
    <row r="103" spans="1:7" ht="30" customHeight="1">
      <c r="A103" s="16"/>
      <c r="B103" s="77"/>
      <c r="C103" s="77"/>
      <c r="D103" s="78"/>
      <c r="E103" s="3"/>
      <c r="F103" s="3"/>
      <c r="G103" s="297"/>
    </row>
    <row r="104" spans="1:7" ht="30" customHeight="1">
      <c r="A104" s="16" t="s">
        <v>23</v>
      </c>
      <c r="B104" s="77">
        <f>SUM(B87:B89)</f>
        <v>12238.968</v>
      </c>
      <c r="C104" s="77">
        <f>SUM(C87:C89)</f>
        <v>2315.0299999999997</v>
      </c>
      <c r="D104" s="78">
        <f>SUM(D87:D89)</f>
        <v>2176.1099999999997</v>
      </c>
      <c r="E104" s="3"/>
      <c r="F104" s="3"/>
      <c r="G104" s="297"/>
    </row>
    <row r="105" spans="1:7" ht="30" customHeight="1">
      <c r="A105" s="16" t="s">
        <v>24</v>
      </c>
      <c r="B105" s="77">
        <f>SUM(B91:B93)</f>
        <v>30923.914</v>
      </c>
      <c r="C105" s="77">
        <f>SUM(C91:C93)</f>
        <v>5801.639999999999</v>
      </c>
      <c r="D105" s="78">
        <f>SUM(D91:D93)</f>
        <v>5249.9400000000005</v>
      </c>
      <c r="E105" s="3"/>
      <c r="F105" s="3"/>
      <c r="G105" s="297"/>
    </row>
    <row r="106" spans="1:7" ht="30" customHeight="1">
      <c r="A106" s="16"/>
      <c r="B106" s="77"/>
      <c r="C106" s="77"/>
      <c r="D106" s="78"/>
      <c r="E106" s="3"/>
      <c r="F106" s="3"/>
      <c r="G106" s="297"/>
    </row>
    <row r="107" spans="1:5" ht="30" customHeight="1">
      <c r="A107" s="16" t="s">
        <v>25</v>
      </c>
      <c r="B107" s="77">
        <f>SUM(B95:B97)</f>
        <v>35636.491</v>
      </c>
      <c r="C107" s="77">
        <f>SUM(C95:C97)</f>
        <v>6469.5</v>
      </c>
      <c r="D107" s="78">
        <f>SUM(D95:D97)</f>
        <v>5932.24</v>
      </c>
      <c r="E107" s="3"/>
    </row>
    <row r="108" spans="1:5" ht="30" customHeight="1">
      <c r="A108" s="16" t="s">
        <v>26</v>
      </c>
      <c r="B108" s="77">
        <f>SUM(B99:B101)</f>
        <v>20098.159</v>
      </c>
      <c r="C108" s="77">
        <f>SUM(C99:C101)</f>
        <v>4321.82</v>
      </c>
      <c r="D108" s="78">
        <f>SUM(D99:D101)</f>
        <v>4007.88</v>
      </c>
      <c r="E108" s="3"/>
    </row>
    <row r="109" spans="1:5" ht="30" customHeight="1">
      <c r="A109" s="16"/>
      <c r="B109" s="77"/>
      <c r="C109" s="77"/>
      <c r="D109" s="78"/>
      <c r="E109" s="3"/>
    </row>
    <row r="110" spans="1:5" ht="30" customHeight="1">
      <c r="A110" s="16"/>
      <c r="B110" s="77"/>
      <c r="C110" s="77"/>
      <c r="D110" s="78"/>
      <c r="E110" s="3"/>
    </row>
    <row r="111" spans="1:5" ht="30" customHeight="1">
      <c r="A111" s="16" t="s">
        <v>27</v>
      </c>
      <c r="B111" s="77">
        <f>B104+B105</f>
        <v>43162.882</v>
      </c>
      <c r="C111" s="77">
        <f>C104+C105</f>
        <v>8116.669999999999</v>
      </c>
      <c r="D111" s="78">
        <f>D104+D105</f>
        <v>7426.05</v>
      </c>
      <c r="E111" s="3"/>
    </row>
    <row r="112" spans="1:5" ht="30" customHeight="1">
      <c r="A112" s="16" t="s">
        <v>28</v>
      </c>
      <c r="B112" s="77">
        <f>B107+B108</f>
        <v>55734.65</v>
      </c>
      <c r="C112" s="77">
        <f>C107+C108</f>
        <v>10791.32</v>
      </c>
      <c r="D112" s="78">
        <f>D107+D108</f>
        <v>9940.119999999999</v>
      </c>
      <c r="E112" s="3"/>
    </row>
    <row r="113" spans="1:5" ht="30" customHeight="1">
      <c r="A113" s="22"/>
      <c r="B113" s="82"/>
      <c r="C113" s="82"/>
      <c r="D113" s="83"/>
      <c r="E113" s="3"/>
    </row>
    <row r="114" spans="1:5" ht="30" customHeight="1">
      <c r="A114" s="22"/>
      <c r="B114" s="82"/>
      <c r="C114" s="82"/>
      <c r="D114" s="83"/>
      <c r="E114" s="3"/>
    </row>
    <row r="115" spans="1:5" ht="30" customHeight="1">
      <c r="A115" s="9" t="s">
        <v>29</v>
      </c>
      <c r="B115" s="84">
        <f>B111+B112</f>
        <v>98897.532</v>
      </c>
      <c r="C115" s="84">
        <f>C111+C112</f>
        <v>18907.989999999998</v>
      </c>
      <c r="D115" s="85">
        <f>D111+D112</f>
        <v>17366.17</v>
      </c>
      <c r="E115" s="3"/>
    </row>
    <row r="116" spans="1:5" ht="30" customHeight="1">
      <c r="A116" s="86"/>
      <c r="B116" s="87"/>
      <c r="C116" s="87"/>
      <c r="D116" s="87"/>
      <c r="E116" s="3"/>
    </row>
    <row r="117" spans="1:5" ht="30" customHeight="1">
      <c r="A117" s="86"/>
      <c r="B117" s="87"/>
      <c r="C117" s="87"/>
      <c r="D117" s="87"/>
      <c r="E117" s="3"/>
    </row>
    <row r="118" spans="2:5" ht="30" customHeight="1">
      <c r="B118" s="42" t="s">
        <v>42</v>
      </c>
      <c r="C118" s="88" t="s">
        <v>5</v>
      </c>
      <c r="D118" s="89" t="s">
        <v>43</v>
      </c>
      <c r="E118" s="90" t="s">
        <v>44</v>
      </c>
    </row>
    <row r="119" spans="1:5" ht="30" customHeight="1">
      <c r="A119" s="91" t="s">
        <v>34</v>
      </c>
      <c r="B119" s="92">
        <v>82314.03</v>
      </c>
      <c r="C119" s="92">
        <v>15944.41</v>
      </c>
      <c r="D119" s="93">
        <v>14637.06</v>
      </c>
      <c r="E119" s="94">
        <v>84.33</v>
      </c>
    </row>
    <row r="120" spans="1:5" ht="30" customHeight="1">
      <c r="A120" s="95" t="s">
        <v>36</v>
      </c>
      <c r="B120" s="96">
        <v>14583.49</v>
      </c>
      <c r="C120" s="96">
        <v>2752.86</v>
      </c>
      <c r="D120" s="97">
        <v>2538.12</v>
      </c>
      <c r="E120" s="98">
        <v>14.56</v>
      </c>
    </row>
    <row r="121" spans="1:5" ht="30" customHeight="1">
      <c r="A121" s="99" t="s">
        <v>37</v>
      </c>
      <c r="B121" s="100">
        <v>2000</v>
      </c>
      <c r="C121" s="100">
        <v>210.68</v>
      </c>
      <c r="D121" s="101">
        <v>191</v>
      </c>
      <c r="E121" s="102">
        <v>1.11</v>
      </c>
    </row>
    <row r="122" spans="1:5" ht="15.75">
      <c r="A122" s="29" t="s">
        <v>30</v>
      </c>
      <c r="B122" s="103"/>
      <c r="C122" s="103"/>
      <c r="D122" s="103"/>
      <c r="E122" s="3"/>
    </row>
    <row r="123" spans="1:5" ht="15.75">
      <c r="A123" s="29" t="s">
        <v>31</v>
      </c>
      <c r="B123" s="103"/>
      <c r="C123" s="103"/>
      <c r="D123" s="103"/>
      <c r="E123" s="3"/>
    </row>
    <row r="124" ht="15.75"/>
    <row r="125" ht="15.75"/>
    <row r="126" spans="1:5" ht="25.5">
      <c r="A126" s="30" t="s">
        <v>0</v>
      </c>
      <c r="B126" s="31"/>
      <c r="C126" s="31"/>
      <c r="D126" s="31"/>
      <c r="E126" s="31"/>
    </row>
    <row r="127" spans="1:5" ht="25.5">
      <c r="A127" s="32"/>
      <c r="B127" s="32"/>
      <c r="C127" s="32"/>
      <c r="D127" s="32"/>
      <c r="E127" s="32"/>
    </row>
    <row r="128" spans="1:5" ht="25.5">
      <c r="A128" s="34">
        <v>1997</v>
      </c>
      <c r="B128" s="33"/>
      <c r="C128" s="33"/>
      <c r="D128" s="33"/>
      <c r="E128" s="33"/>
    </row>
    <row r="129" spans="1:5" ht="22.5">
      <c r="A129" s="104" t="s">
        <v>1</v>
      </c>
      <c r="B129" s="6" t="s">
        <v>2</v>
      </c>
      <c r="C129" s="473" t="s">
        <v>3</v>
      </c>
      <c r="D129" s="470"/>
      <c r="E129" s="3"/>
    </row>
    <row r="130" spans="1:6" ht="22.5">
      <c r="A130" s="105"/>
      <c r="B130" s="10" t="s">
        <v>4</v>
      </c>
      <c r="C130" s="106" t="s">
        <v>5</v>
      </c>
      <c r="D130" s="36" t="s">
        <v>6</v>
      </c>
      <c r="E130" s="3"/>
      <c r="F130" s="107"/>
    </row>
    <row r="131" spans="1:5" ht="18">
      <c r="A131" s="12" t="s">
        <v>7</v>
      </c>
      <c r="B131" s="13" t="s">
        <v>8</v>
      </c>
      <c r="C131" s="14" t="s">
        <v>9</v>
      </c>
      <c r="D131" s="15" t="s">
        <v>10</v>
      </c>
      <c r="E131" s="3"/>
    </row>
    <row r="132" spans="1:5" ht="39.75" customHeight="1">
      <c r="A132" s="16" t="s">
        <v>11</v>
      </c>
      <c r="B132" s="108">
        <v>19169.33</v>
      </c>
      <c r="C132" s="109">
        <v>4003.58</v>
      </c>
      <c r="D132" s="110">
        <v>3635.57</v>
      </c>
      <c r="E132" s="3"/>
    </row>
    <row r="133" spans="1:5" ht="39.75" customHeight="1">
      <c r="A133" s="16" t="s">
        <v>12</v>
      </c>
      <c r="B133" s="108">
        <v>15108.28</v>
      </c>
      <c r="C133" s="109">
        <v>2943.68</v>
      </c>
      <c r="D133" s="110">
        <v>2630.8</v>
      </c>
      <c r="E133" s="3"/>
    </row>
    <row r="134" spans="1:5" ht="39.75" customHeight="1">
      <c r="A134" s="16" t="s">
        <v>13</v>
      </c>
      <c r="B134" s="108">
        <v>6812.09</v>
      </c>
      <c r="C134" s="109">
        <v>1479.8</v>
      </c>
      <c r="D134" s="110">
        <v>1259.93</v>
      </c>
      <c r="E134" s="3"/>
    </row>
    <row r="135" spans="1:5" ht="39.75" customHeight="1">
      <c r="A135" s="16"/>
      <c r="B135" s="17"/>
      <c r="C135" s="20"/>
      <c r="D135" s="21"/>
      <c r="E135" s="3"/>
    </row>
    <row r="136" spans="1:5" ht="39.75" customHeight="1">
      <c r="A136" s="16" t="s">
        <v>14</v>
      </c>
      <c r="B136" s="111">
        <v>4571.26</v>
      </c>
      <c r="C136" s="18">
        <v>945.78</v>
      </c>
      <c r="D136" s="19">
        <v>779.1</v>
      </c>
      <c r="E136" s="3"/>
    </row>
    <row r="137" spans="1:5" ht="39.75" customHeight="1">
      <c r="A137" s="16" t="s">
        <v>15</v>
      </c>
      <c r="B137" s="111">
        <v>10664.53</v>
      </c>
      <c r="C137" s="18">
        <v>1611.2</v>
      </c>
      <c r="D137" s="19">
        <v>1324.07</v>
      </c>
      <c r="E137" s="3"/>
    </row>
    <row r="138" spans="1:5" ht="39.75" customHeight="1">
      <c r="A138" s="16" t="s">
        <v>16</v>
      </c>
      <c r="B138" s="112" t="s">
        <v>45</v>
      </c>
      <c r="C138" s="113" t="s">
        <v>45</v>
      </c>
      <c r="D138" s="114" t="s">
        <v>45</v>
      </c>
      <c r="E138" s="3"/>
    </row>
    <row r="139" spans="1:5" ht="39.75" customHeight="1">
      <c r="A139" s="16"/>
      <c r="B139" s="112"/>
      <c r="C139" s="113"/>
      <c r="D139" s="114"/>
      <c r="E139" s="3"/>
    </row>
    <row r="140" spans="1:5" ht="39.75" customHeight="1">
      <c r="A140" s="16" t="s">
        <v>17</v>
      </c>
      <c r="B140" s="112" t="s">
        <v>45</v>
      </c>
      <c r="C140" s="113" t="s">
        <v>45</v>
      </c>
      <c r="D140" s="114" t="s">
        <v>45</v>
      </c>
      <c r="E140" s="3"/>
    </row>
    <row r="141" spans="1:5" ht="39.75" customHeight="1">
      <c r="A141" s="16" t="s">
        <v>18</v>
      </c>
      <c r="B141" s="111">
        <v>13434.76</v>
      </c>
      <c r="C141" s="18">
        <v>2506.76</v>
      </c>
      <c r="D141" s="115">
        <v>2459.79</v>
      </c>
      <c r="E141" s="3"/>
    </row>
    <row r="142" spans="1:5" ht="39.75" customHeight="1">
      <c r="A142" s="16" t="s">
        <v>19</v>
      </c>
      <c r="B142" s="112" t="s">
        <v>45</v>
      </c>
      <c r="C142" s="113" t="s">
        <v>45</v>
      </c>
      <c r="D142" s="114" t="s">
        <v>45</v>
      </c>
      <c r="E142" s="3"/>
    </row>
    <row r="143" spans="1:5" ht="39.75" customHeight="1">
      <c r="A143" s="16"/>
      <c r="B143" s="112"/>
      <c r="C143" s="113"/>
      <c r="D143" s="114"/>
      <c r="E143" s="3"/>
    </row>
    <row r="144" spans="1:5" ht="39.75" customHeight="1">
      <c r="A144" s="16" t="s">
        <v>20</v>
      </c>
      <c r="B144" s="112" t="s">
        <v>45</v>
      </c>
      <c r="C144" s="113" t="s">
        <v>45</v>
      </c>
      <c r="D144" s="114" t="s">
        <v>45</v>
      </c>
      <c r="E144" s="3"/>
    </row>
    <row r="145" spans="1:4" ht="39.75" customHeight="1">
      <c r="A145" s="16" t="s">
        <v>21</v>
      </c>
      <c r="B145" s="112" t="s">
        <v>45</v>
      </c>
      <c r="C145" s="113" t="s">
        <v>45</v>
      </c>
      <c r="D145" s="114" t="s">
        <v>45</v>
      </c>
    </row>
    <row r="146" spans="1:4" ht="39.75" customHeight="1">
      <c r="A146" s="16" t="s">
        <v>22</v>
      </c>
      <c r="B146" s="112" t="s">
        <v>45</v>
      </c>
      <c r="C146" s="113" t="s">
        <v>45</v>
      </c>
      <c r="D146" s="114" t="s">
        <v>45</v>
      </c>
    </row>
    <row r="147" spans="1:4" ht="39.75" customHeight="1">
      <c r="A147" s="16"/>
      <c r="B147" s="17"/>
      <c r="C147" s="18"/>
      <c r="D147" s="19"/>
    </row>
    <row r="148" spans="1:4" ht="39.75" customHeight="1">
      <c r="A148" s="16"/>
      <c r="B148" s="17"/>
      <c r="C148" s="18"/>
      <c r="D148" s="19"/>
    </row>
    <row r="149" spans="1:4" ht="39.75" customHeight="1">
      <c r="A149" s="16" t="s">
        <v>23</v>
      </c>
      <c r="B149" s="116">
        <f>SUM(B132:B134)</f>
        <v>41089.7</v>
      </c>
      <c r="C149" s="117">
        <f>SUM(C132:C134)</f>
        <v>8427.06</v>
      </c>
      <c r="D149" s="118">
        <f>SUM(D132:D134)</f>
        <v>7526.300000000001</v>
      </c>
    </row>
    <row r="150" spans="1:4" ht="39.75" customHeight="1">
      <c r="A150" s="16" t="s">
        <v>24</v>
      </c>
      <c r="B150" s="116">
        <f>SUM(B136:B138)</f>
        <v>15235.79</v>
      </c>
      <c r="C150" s="117">
        <f>SUM(C136:C138)</f>
        <v>2556.98</v>
      </c>
      <c r="D150" s="118">
        <f>SUM(D136:D138)</f>
        <v>2103.17</v>
      </c>
    </row>
    <row r="151" spans="1:4" ht="39.75" customHeight="1">
      <c r="A151" s="16" t="s">
        <v>25</v>
      </c>
      <c r="B151" s="116">
        <f>SUM(B140:B142)</f>
        <v>13434.76</v>
      </c>
      <c r="C151" s="117">
        <f>SUM(C140:C142)</f>
        <v>2506.76</v>
      </c>
      <c r="D151" s="118">
        <f>SUM(D140:D142)</f>
        <v>2459.79</v>
      </c>
    </row>
    <row r="152" spans="1:4" ht="39.75" customHeight="1">
      <c r="A152" s="16" t="s">
        <v>26</v>
      </c>
      <c r="B152" s="119" t="s">
        <v>45</v>
      </c>
      <c r="C152" s="120" t="s">
        <v>45</v>
      </c>
      <c r="D152" s="121" t="s">
        <v>45</v>
      </c>
    </row>
    <row r="153" spans="1:4" ht="39.75" customHeight="1">
      <c r="A153" s="16"/>
      <c r="B153" s="17"/>
      <c r="C153" s="18"/>
      <c r="D153" s="115"/>
    </row>
    <row r="154" spans="1:4" ht="39.75" customHeight="1">
      <c r="A154" s="16" t="s">
        <v>27</v>
      </c>
      <c r="B154" s="116">
        <f>SUM(B149:B150)</f>
        <v>56325.49</v>
      </c>
      <c r="C154" s="117">
        <f>SUM(C149:C150)</f>
        <v>10984.039999999999</v>
      </c>
      <c r="D154" s="118">
        <f>SUM(D149:D150)</f>
        <v>9629.470000000001</v>
      </c>
    </row>
    <row r="155" spans="1:4" ht="39.75" customHeight="1">
      <c r="A155" s="16" t="s">
        <v>28</v>
      </c>
      <c r="B155" s="116">
        <f>SUM(B151:B152)</f>
        <v>13434.76</v>
      </c>
      <c r="C155" s="117">
        <f>SUM(C151:C152)</f>
        <v>2506.76</v>
      </c>
      <c r="D155" s="118">
        <f>SUM(D151:D152)</f>
        <v>2459.79</v>
      </c>
    </row>
    <row r="156" spans="1:4" ht="39.75" customHeight="1">
      <c r="A156" s="22"/>
      <c r="B156" s="23"/>
      <c r="C156" s="24"/>
      <c r="D156" s="122"/>
    </row>
    <row r="157" spans="1:4" ht="39.75" customHeight="1">
      <c r="A157" s="9" t="s">
        <v>29</v>
      </c>
      <c r="B157" s="123">
        <f>SUM(B154:B155)</f>
        <v>69760.25</v>
      </c>
      <c r="C157" s="50">
        <f>SUM(C154:C155)</f>
        <v>13490.8</v>
      </c>
      <c r="D157" s="124">
        <f>SUM(D154:D155)</f>
        <v>12089.260000000002</v>
      </c>
    </row>
    <row r="158" spans="2:4" ht="15.75">
      <c r="B158" s="3"/>
      <c r="C158" s="3"/>
      <c r="D158" s="3"/>
    </row>
    <row r="159" spans="2:4" ht="15.75">
      <c r="B159" s="3"/>
      <c r="C159" s="3"/>
      <c r="D159" s="3"/>
    </row>
    <row r="160" spans="2:5" ht="30" customHeight="1">
      <c r="B160" s="42" t="s">
        <v>42</v>
      </c>
      <c r="C160" s="88" t="s">
        <v>5</v>
      </c>
      <c r="D160" s="89" t="s">
        <v>43</v>
      </c>
      <c r="E160" s="90" t="s">
        <v>44</v>
      </c>
    </row>
    <row r="161" spans="1:5" ht="25.5" customHeight="1">
      <c r="A161" s="91" t="s">
        <v>34</v>
      </c>
      <c r="B161" s="92">
        <v>62995.15</v>
      </c>
      <c r="C161" s="92">
        <v>11789.72</v>
      </c>
      <c r="D161" s="93">
        <v>10573.78</v>
      </c>
      <c r="E161" s="125">
        <v>87.42</v>
      </c>
    </row>
    <row r="162" spans="1:5" ht="25.5" customHeight="1">
      <c r="A162" s="99" t="s">
        <v>36</v>
      </c>
      <c r="B162" s="100">
        <v>6765.08</v>
      </c>
      <c r="C162" s="100">
        <v>1701.08</v>
      </c>
      <c r="D162" s="101">
        <v>1515.49</v>
      </c>
      <c r="E162" s="126">
        <v>12.58</v>
      </c>
    </row>
    <row r="163" spans="1:4" ht="15.75">
      <c r="A163" s="29" t="s">
        <v>46</v>
      </c>
      <c r="C163" s="127"/>
      <c r="D163" s="127"/>
    </row>
    <row r="164" ht="15.75">
      <c r="A164" s="29" t="s">
        <v>31</v>
      </c>
    </row>
    <row r="165" ht="15.75"/>
    <row r="166" ht="15.75"/>
    <row r="167" ht="15.75"/>
    <row r="168" spans="1:5" ht="25.5">
      <c r="A168" s="30" t="s">
        <v>47</v>
      </c>
      <c r="B168" s="31"/>
      <c r="C168" s="31"/>
      <c r="D168" s="31"/>
      <c r="E168" s="31"/>
    </row>
    <row r="169" spans="1:5" ht="25.5">
      <c r="A169" s="32"/>
      <c r="B169" s="32"/>
      <c r="C169" s="32"/>
      <c r="D169" s="32"/>
      <c r="E169" s="32"/>
    </row>
    <row r="170" spans="1:5" ht="25.5">
      <c r="A170" s="34">
        <v>1998</v>
      </c>
      <c r="B170" s="33"/>
      <c r="C170" s="33"/>
      <c r="D170" s="33"/>
      <c r="E170" s="33"/>
    </row>
    <row r="171" spans="1:5" ht="22.5">
      <c r="A171" s="128" t="s">
        <v>1</v>
      </c>
      <c r="B171" s="6" t="s">
        <v>2</v>
      </c>
      <c r="C171" s="471" t="s">
        <v>3</v>
      </c>
      <c r="D171" s="472"/>
      <c r="E171" s="3"/>
    </row>
    <row r="172" spans="1:5" ht="22.5">
      <c r="A172" s="129"/>
      <c r="B172" s="10" t="s">
        <v>4</v>
      </c>
      <c r="C172" s="106" t="s">
        <v>5</v>
      </c>
      <c r="D172" s="130" t="s">
        <v>6</v>
      </c>
      <c r="E172" s="3"/>
    </row>
    <row r="173" spans="1:5" ht="18">
      <c r="A173" s="131" t="s">
        <v>7</v>
      </c>
      <c r="B173" s="13" t="s">
        <v>8</v>
      </c>
      <c r="C173" s="14" t="s">
        <v>9</v>
      </c>
      <c r="D173" s="132" t="s">
        <v>10</v>
      </c>
      <c r="E173" s="3"/>
    </row>
    <row r="174" spans="1:5" ht="39.75" customHeight="1">
      <c r="A174" s="133" t="s">
        <v>11</v>
      </c>
      <c r="B174" s="134">
        <v>0</v>
      </c>
      <c r="C174" s="135">
        <v>0</v>
      </c>
      <c r="D174" s="136">
        <v>0</v>
      </c>
      <c r="E174" s="3"/>
    </row>
    <row r="175" spans="1:5" ht="39.75" customHeight="1">
      <c r="A175" s="133" t="s">
        <v>12</v>
      </c>
      <c r="B175" s="134">
        <v>0</v>
      </c>
      <c r="C175" s="135">
        <v>0</v>
      </c>
      <c r="D175" s="136">
        <v>0</v>
      </c>
      <c r="E175" s="3"/>
    </row>
    <row r="176" spans="1:5" ht="39.75" customHeight="1">
      <c r="A176" s="133" t="s">
        <v>13</v>
      </c>
      <c r="B176" s="137">
        <v>18791.95</v>
      </c>
      <c r="C176" s="135">
        <v>5374.09</v>
      </c>
      <c r="D176" s="136">
        <v>8325.17</v>
      </c>
      <c r="E176" s="3"/>
    </row>
    <row r="177" spans="1:5" ht="39.75" customHeight="1">
      <c r="A177" s="133"/>
      <c r="B177" s="137"/>
      <c r="C177" s="138"/>
      <c r="D177" s="139"/>
      <c r="E177" s="3"/>
    </row>
    <row r="178" spans="1:5" ht="39.75" customHeight="1">
      <c r="A178" s="133" t="s">
        <v>14</v>
      </c>
      <c r="B178" s="134">
        <v>8141.2</v>
      </c>
      <c r="C178" s="140">
        <v>1894.84</v>
      </c>
      <c r="D178" s="136">
        <v>2848.97</v>
      </c>
      <c r="E178" s="3"/>
    </row>
    <row r="179" spans="1:5" ht="39.75" customHeight="1">
      <c r="A179" s="133" t="s">
        <v>15</v>
      </c>
      <c r="B179" s="134">
        <v>997.67</v>
      </c>
      <c r="C179" s="140">
        <v>169.6</v>
      </c>
      <c r="D179" s="136">
        <v>260.38</v>
      </c>
      <c r="E179" s="3"/>
    </row>
    <row r="180" spans="1:5" ht="39.75" customHeight="1">
      <c r="A180" s="133" t="s">
        <v>16</v>
      </c>
      <c r="B180" s="141">
        <v>0</v>
      </c>
      <c r="C180" s="142">
        <v>0</v>
      </c>
      <c r="D180" s="114">
        <v>0</v>
      </c>
      <c r="E180" s="3"/>
    </row>
    <row r="181" spans="1:5" ht="39.75" customHeight="1">
      <c r="A181" s="133"/>
      <c r="B181" s="141"/>
      <c r="C181" s="142"/>
      <c r="D181" s="114"/>
      <c r="E181" s="3"/>
    </row>
    <row r="182" spans="1:5" ht="39.75" customHeight="1">
      <c r="A182" s="133" t="s">
        <v>17</v>
      </c>
      <c r="B182" s="141">
        <v>21105.03</v>
      </c>
      <c r="C182" s="142">
        <v>3086.83</v>
      </c>
      <c r="D182" s="114">
        <v>4836.04</v>
      </c>
      <c r="E182" s="3"/>
    </row>
    <row r="183" spans="1:7" ht="39.75" customHeight="1">
      <c r="A183" s="133" t="s">
        <v>18</v>
      </c>
      <c r="B183" s="134">
        <v>2985.63</v>
      </c>
      <c r="C183" s="140">
        <v>485.05</v>
      </c>
      <c r="D183" s="115">
        <v>773.45</v>
      </c>
      <c r="E183" s="3"/>
      <c r="G183" s="299"/>
    </row>
    <row r="184" spans="1:7" ht="39.75" customHeight="1">
      <c r="A184" s="133" t="s">
        <v>19</v>
      </c>
      <c r="B184" s="141">
        <v>7765.21</v>
      </c>
      <c r="C184" s="142">
        <v>1024.55</v>
      </c>
      <c r="D184" s="114">
        <v>1635.99</v>
      </c>
      <c r="E184" s="3"/>
      <c r="G184" s="300"/>
    </row>
    <row r="185" spans="1:7" ht="39.75" customHeight="1">
      <c r="A185" s="133"/>
      <c r="B185" s="141"/>
      <c r="C185" s="142"/>
      <c r="D185" s="114"/>
      <c r="E185" s="3"/>
      <c r="G185" s="301"/>
    </row>
    <row r="186" spans="1:7" ht="39.75" customHeight="1">
      <c r="A186" s="133" t="s">
        <v>20</v>
      </c>
      <c r="B186" s="141">
        <v>12639.49</v>
      </c>
      <c r="C186" s="142">
        <v>1723.36</v>
      </c>
      <c r="D186" s="114">
        <v>2741.31</v>
      </c>
      <c r="E186" s="3"/>
      <c r="G186" s="301"/>
    </row>
    <row r="187" spans="1:4" ht="39.75" customHeight="1">
      <c r="A187" s="133" t="s">
        <v>21</v>
      </c>
      <c r="B187" s="141">
        <v>0</v>
      </c>
      <c r="C187" s="142">
        <v>0</v>
      </c>
      <c r="D187" s="114">
        <v>0</v>
      </c>
    </row>
    <row r="188" spans="1:4" ht="39.75" customHeight="1">
      <c r="A188" s="133" t="s">
        <v>22</v>
      </c>
      <c r="B188" s="141">
        <v>15006.91</v>
      </c>
      <c r="C188" s="142">
        <v>1839.19</v>
      </c>
      <c r="D188" s="114">
        <v>2925.71</v>
      </c>
    </row>
    <row r="189" spans="1:4" ht="39.75" customHeight="1">
      <c r="A189" s="133"/>
      <c r="B189" s="137"/>
      <c r="C189" s="140"/>
      <c r="D189" s="115"/>
    </row>
    <row r="190" spans="1:4" ht="39.75" customHeight="1">
      <c r="A190" s="133"/>
      <c r="B190" s="137"/>
      <c r="C190" s="140"/>
      <c r="D190" s="115"/>
    </row>
    <row r="191" spans="1:4" ht="39.75" customHeight="1">
      <c r="A191" s="133" t="s">
        <v>23</v>
      </c>
      <c r="B191" s="143">
        <f>SUM(B174:B176)</f>
        <v>18791.95</v>
      </c>
      <c r="C191" s="144">
        <f>SUM(C174:C176)</f>
        <v>5374.09</v>
      </c>
      <c r="D191" s="118">
        <f>SUM(D174:D176)</f>
        <v>8325.17</v>
      </c>
    </row>
    <row r="192" spans="1:4" ht="39.75" customHeight="1">
      <c r="A192" s="133" t="s">
        <v>24</v>
      </c>
      <c r="B192" s="143">
        <f>SUM(B178:B180)</f>
        <v>9138.869999999999</v>
      </c>
      <c r="C192" s="144">
        <f>SUM(C178:C180)</f>
        <v>2064.44</v>
      </c>
      <c r="D192" s="118">
        <f>SUM(D178:D180)</f>
        <v>3109.35</v>
      </c>
    </row>
    <row r="193" spans="1:4" ht="39.75" customHeight="1">
      <c r="A193" s="133" t="s">
        <v>25</v>
      </c>
      <c r="B193" s="143">
        <f>SUM(B182:B184)</f>
        <v>31855.87</v>
      </c>
      <c r="C193" s="145">
        <f>SUM(C182:C184)</f>
        <v>4596.43</v>
      </c>
      <c r="D193" s="146">
        <f>SUM(D182:D184)</f>
        <v>7245.48</v>
      </c>
    </row>
    <row r="194" spans="1:4" ht="39.75" customHeight="1">
      <c r="A194" s="133" t="s">
        <v>26</v>
      </c>
      <c r="B194" s="147">
        <f>SUM(B186:B188)</f>
        <v>27646.4</v>
      </c>
      <c r="C194" s="148">
        <f>SUM(C186:C188)</f>
        <v>3562.55</v>
      </c>
      <c r="D194" s="149">
        <f>SUM(D186:D188)</f>
        <v>5667.02</v>
      </c>
    </row>
    <row r="195" spans="1:4" ht="39.75" customHeight="1">
      <c r="A195" s="133"/>
      <c r="B195" s="137"/>
      <c r="C195" s="140"/>
      <c r="D195" s="115"/>
    </row>
    <row r="196" spans="1:4" ht="39.75" customHeight="1">
      <c r="A196" s="133" t="s">
        <v>27</v>
      </c>
      <c r="B196" s="143">
        <f>SUM(B191:B192)</f>
        <v>27930.82</v>
      </c>
      <c r="C196" s="144">
        <f>SUM(C191:C192)</f>
        <v>7438.530000000001</v>
      </c>
      <c r="D196" s="118">
        <f>SUM(D191:D192)</f>
        <v>11434.52</v>
      </c>
    </row>
    <row r="197" spans="1:4" ht="39.75" customHeight="1">
      <c r="A197" s="133" t="s">
        <v>28</v>
      </c>
      <c r="B197" s="143">
        <f>SUM(B193:B194)</f>
        <v>59502.270000000004</v>
      </c>
      <c r="C197" s="145">
        <f>SUM(C193:C194)</f>
        <v>8158.9800000000005</v>
      </c>
      <c r="D197" s="146">
        <f>SUM(D193:D194)</f>
        <v>12912.5</v>
      </c>
    </row>
    <row r="198" spans="1:4" ht="39.75" customHeight="1">
      <c r="A198" s="150"/>
      <c r="B198" s="151"/>
      <c r="C198" s="152"/>
      <c r="D198" s="153"/>
    </row>
    <row r="199" spans="1:4" ht="39.75" customHeight="1">
      <c r="A199" s="154" t="s">
        <v>29</v>
      </c>
      <c r="B199" s="155">
        <f>SUM(B196:B197)</f>
        <v>87433.09</v>
      </c>
      <c r="C199" s="156">
        <f>SUM(C196:C197)</f>
        <v>15597.510000000002</v>
      </c>
      <c r="D199" s="157">
        <f>SUM(D196:D197)</f>
        <v>24347.02</v>
      </c>
    </row>
    <row r="200" spans="2:4" ht="15.75">
      <c r="B200" s="3"/>
      <c r="C200" s="3"/>
      <c r="D200" s="3"/>
    </row>
    <row r="201" spans="2:4" ht="15.75">
      <c r="B201" s="3"/>
      <c r="C201" s="3"/>
      <c r="D201" s="3"/>
    </row>
    <row r="202" spans="2:5" ht="18">
      <c r="B202" s="42" t="s">
        <v>42</v>
      </c>
      <c r="C202" s="88" t="s">
        <v>5</v>
      </c>
      <c r="D202" s="89" t="s">
        <v>43</v>
      </c>
      <c r="E202" s="90" t="s">
        <v>44</v>
      </c>
    </row>
    <row r="203" spans="1:5" ht="33" customHeight="1">
      <c r="A203" s="91" t="s">
        <v>34</v>
      </c>
      <c r="B203" s="92"/>
      <c r="C203" s="92"/>
      <c r="D203" s="93"/>
      <c r="E203" s="125"/>
    </row>
    <row r="204" spans="1:5" ht="28.5" customHeight="1">
      <c r="A204" s="99" t="s">
        <v>36</v>
      </c>
      <c r="B204" s="100"/>
      <c r="C204" s="100"/>
      <c r="D204" s="101"/>
      <c r="E204" s="126"/>
    </row>
    <row r="205" spans="1:4" ht="15.75">
      <c r="A205" s="29" t="s">
        <v>46</v>
      </c>
      <c r="C205" s="127"/>
      <c r="D205" s="127"/>
    </row>
    <row r="206" ht="15.75">
      <c r="A206" s="29" t="s">
        <v>31</v>
      </c>
    </row>
    <row r="207" ht="15.75"/>
    <row r="208" ht="15.75"/>
    <row r="209" spans="1:11" ht="24.75" customHeight="1">
      <c r="A209" s="468" t="s">
        <v>0</v>
      </c>
      <c r="B209" s="468"/>
      <c r="C209" s="468"/>
      <c r="D209" s="468"/>
      <c r="E209" s="468"/>
      <c r="F209" s="468"/>
      <c r="G209" s="468"/>
      <c r="H209" s="468"/>
      <c r="I209" s="420"/>
      <c r="J209" s="420"/>
      <c r="K209" s="420"/>
    </row>
    <row r="210" spans="1:5" ht="25.5">
      <c r="A210" s="30"/>
      <c r="B210" s="31"/>
      <c r="C210" s="31"/>
      <c r="D210" s="31"/>
      <c r="E210" s="31"/>
    </row>
    <row r="211" spans="1:5" ht="26.25" customHeight="1">
      <c r="A211" s="184">
        <v>1999</v>
      </c>
      <c r="B211" s="32"/>
      <c r="C211" s="32"/>
      <c r="D211" s="32"/>
      <c r="E211" s="32"/>
    </row>
    <row r="212" spans="1:11" ht="33.75" customHeight="1">
      <c r="A212" s="258" t="s">
        <v>1</v>
      </c>
      <c r="B212" s="444" t="s">
        <v>49</v>
      </c>
      <c r="C212" s="445"/>
      <c r="D212" s="446"/>
      <c r="E212" s="475" t="s">
        <v>50</v>
      </c>
      <c r="F212" s="448"/>
      <c r="G212" s="466" t="s">
        <v>51</v>
      </c>
      <c r="H212" s="461"/>
      <c r="I212" s="421"/>
      <c r="J212" s="421"/>
      <c r="K212" s="421"/>
    </row>
    <row r="213" spans="1:11" ht="29.25" customHeight="1">
      <c r="A213" s="11"/>
      <c r="B213" s="90" t="s">
        <v>54</v>
      </c>
      <c r="C213" s="451" t="s">
        <v>3</v>
      </c>
      <c r="D213" s="452"/>
      <c r="E213" s="451" t="s">
        <v>3</v>
      </c>
      <c r="F213" s="452"/>
      <c r="G213" s="467" t="s">
        <v>3</v>
      </c>
      <c r="H213" s="459"/>
      <c r="I213" s="422"/>
      <c r="J213" s="422"/>
      <c r="K213" s="422"/>
    </row>
    <row r="214" spans="1:11" ht="29.25" customHeight="1">
      <c r="A214" s="259"/>
      <c r="B214" s="160" t="s">
        <v>53</v>
      </c>
      <c r="C214" s="161" t="s">
        <v>5</v>
      </c>
      <c r="D214" s="162" t="s">
        <v>6</v>
      </c>
      <c r="E214" s="161" t="s">
        <v>5</v>
      </c>
      <c r="F214" s="162" t="s">
        <v>6</v>
      </c>
      <c r="G214" s="302" t="s">
        <v>5</v>
      </c>
      <c r="H214" s="191" t="s">
        <v>6</v>
      </c>
      <c r="I214" s="422"/>
      <c r="J214" s="422"/>
      <c r="K214" s="422"/>
    </row>
    <row r="215" spans="1:11" ht="32.25" customHeight="1">
      <c r="A215" s="232" t="s">
        <v>7</v>
      </c>
      <c r="B215" s="233" t="s">
        <v>8</v>
      </c>
      <c r="C215" s="234" t="s">
        <v>9</v>
      </c>
      <c r="D215" s="235" t="s">
        <v>10</v>
      </c>
      <c r="E215" s="253">
        <v>5</v>
      </c>
      <c r="F215" s="254">
        <v>6</v>
      </c>
      <c r="G215" s="303">
        <v>7</v>
      </c>
      <c r="H215" s="254">
        <v>8</v>
      </c>
      <c r="I215" s="423"/>
      <c r="J215" s="423"/>
      <c r="K215" s="423"/>
    </row>
    <row r="216" spans="1:11" ht="34.5" customHeight="1">
      <c r="A216" s="225" t="s">
        <v>11</v>
      </c>
      <c r="B216" s="200">
        <v>0</v>
      </c>
      <c r="C216" s="223">
        <v>0</v>
      </c>
      <c r="D216" s="198">
        <v>0</v>
      </c>
      <c r="E216" s="269">
        <v>0</v>
      </c>
      <c r="F216" s="276">
        <v>0</v>
      </c>
      <c r="G216" s="304">
        <f>SUM(C216,E216)</f>
        <v>0</v>
      </c>
      <c r="H216" s="192">
        <f aca="true" t="shared" si="0" ref="H216:H221">SUM(D216,F216)</f>
        <v>0</v>
      </c>
      <c r="I216" s="424"/>
      <c r="J216" s="424"/>
      <c r="K216" s="424"/>
    </row>
    <row r="217" spans="1:11" ht="34.5" customHeight="1">
      <c r="A217" s="225" t="s">
        <v>12</v>
      </c>
      <c r="B217" s="200">
        <v>0</v>
      </c>
      <c r="C217" s="223">
        <v>0</v>
      </c>
      <c r="D217" s="198">
        <v>0</v>
      </c>
      <c r="E217" s="197">
        <v>0</v>
      </c>
      <c r="F217" s="277">
        <v>0</v>
      </c>
      <c r="G217" s="304">
        <f>SUM(C217,E217)</f>
        <v>0</v>
      </c>
      <c r="H217" s="192">
        <f t="shared" si="0"/>
        <v>0</v>
      </c>
      <c r="I217" s="424"/>
      <c r="J217" s="424"/>
      <c r="K217" s="424"/>
    </row>
    <row r="218" spans="1:11" ht="34.5" customHeight="1">
      <c r="A218" s="225" t="s">
        <v>13</v>
      </c>
      <c r="B218" s="200">
        <v>0</v>
      </c>
      <c r="C218" s="223">
        <v>0</v>
      </c>
      <c r="D218" s="198">
        <v>0</v>
      </c>
      <c r="E218" s="197">
        <v>0</v>
      </c>
      <c r="F218" s="277">
        <v>0</v>
      </c>
      <c r="G218" s="304">
        <f>SUM(C218,E218)</f>
        <v>0</v>
      </c>
      <c r="H218" s="192">
        <f t="shared" si="0"/>
        <v>0</v>
      </c>
      <c r="I218" s="424"/>
      <c r="J218" s="424"/>
      <c r="K218" s="424"/>
    </row>
    <row r="219" spans="1:11" ht="19.5" customHeight="1">
      <c r="A219" s="225"/>
      <c r="B219" s="200"/>
      <c r="C219" s="237"/>
      <c r="D219" s="198"/>
      <c r="E219" s="197"/>
      <c r="F219" s="277"/>
      <c r="G219" s="304"/>
      <c r="H219" s="192"/>
      <c r="I219" s="424"/>
      <c r="J219" s="424"/>
      <c r="K219" s="424"/>
    </row>
    <row r="220" spans="1:12" ht="34.5" customHeight="1">
      <c r="A220" s="225" t="s">
        <v>14</v>
      </c>
      <c r="B220" s="200">
        <v>688.7</v>
      </c>
      <c r="C220" s="237">
        <v>129.39</v>
      </c>
      <c r="D220" s="198">
        <v>206.15</v>
      </c>
      <c r="E220" s="197">
        <v>0</v>
      </c>
      <c r="F220" s="277">
        <v>0</v>
      </c>
      <c r="G220" s="304">
        <f>SUM(C220,E220)</f>
        <v>129.39</v>
      </c>
      <c r="H220" s="192">
        <f t="shared" si="0"/>
        <v>206.15</v>
      </c>
      <c r="I220" s="424"/>
      <c r="J220" s="424"/>
      <c r="K220" s="424"/>
      <c r="L220" s="255"/>
    </row>
    <row r="221" spans="1:13" ht="34.5" customHeight="1">
      <c r="A221" s="225" t="s">
        <v>15</v>
      </c>
      <c r="B221" s="200">
        <v>5941.2</v>
      </c>
      <c r="C221" s="237">
        <v>1108.91</v>
      </c>
      <c r="D221" s="198">
        <v>1817.2</v>
      </c>
      <c r="E221" s="197">
        <v>0</v>
      </c>
      <c r="F221" s="277">
        <v>0</v>
      </c>
      <c r="G221" s="304">
        <f>SUM(C221,E221)</f>
        <v>1108.91</v>
      </c>
      <c r="H221" s="192">
        <f t="shared" si="0"/>
        <v>1817.2</v>
      </c>
      <c r="I221" s="424"/>
      <c r="J221" s="424"/>
      <c r="K221" s="424"/>
      <c r="L221" s="255"/>
      <c r="M221" s="255"/>
    </row>
    <row r="222" spans="1:11" ht="34.5" customHeight="1">
      <c r="A222" s="225" t="s">
        <v>16</v>
      </c>
      <c r="B222" s="205">
        <v>10579.1</v>
      </c>
      <c r="C222" s="238">
        <v>1807.58</v>
      </c>
      <c r="D222" s="204">
        <v>3158.97</v>
      </c>
      <c r="E222" s="197">
        <v>33.66</v>
      </c>
      <c r="F222" s="277">
        <v>58.82</v>
      </c>
      <c r="G222" s="304">
        <f>SUM(C222,E222)</f>
        <v>1841.24</v>
      </c>
      <c r="H222" s="192">
        <f>SUM(D222,F222)</f>
        <v>3217.79</v>
      </c>
      <c r="I222" s="424"/>
      <c r="J222" s="424"/>
      <c r="K222" s="424"/>
    </row>
    <row r="223" spans="1:11" ht="16.5" customHeight="1">
      <c r="A223" s="225"/>
      <c r="B223" s="205"/>
      <c r="C223" s="238"/>
      <c r="D223" s="204"/>
      <c r="E223" s="197"/>
      <c r="F223" s="277"/>
      <c r="G223" s="304"/>
      <c r="H223" s="192"/>
      <c r="I223" s="424"/>
      <c r="J223" s="424"/>
      <c r="K223" s="424"/>
    </row>
    <row r="224" spans="1:11" ht="34.5" customHeight="1">
      <c r="A224" s="225" t="s">
        <v>17</v>
      </c>
      <c r="B224" s="205">
        <v>999.7</v>
      </c>
      <c r="C224" s="238">
        <v>190</v>
      </c>
      <c r="D224" s="204">
        <v>340.48</v>
      </c>
      <c r="E224" s="197">
        <v>25.78</v>
      </c>
      <c r="F224" s="277">
        <v>46.19</v>
      </c>
      <c r="G224" s="304">
        <f aca="true" t="shared" si="1" ref="G224:H226">SUM(C224,E224)</f>
        <v>215.78</v>
      </c>
      <c r="H224" s="192">
        <f t="shared" si="1"/>
        <v>386.67</v>
      </c>
      <c r="I224" s="424"/>
      <c r="J224" s="424"/>
      <c r="K224" s="424"/>
    </row>
    <row r="225" spans="1:11" ht="34.5" customHeight="1">
      <c r="A225" s="225" t="s">
        <v>18</v>
      </c>
      <c r="B225" s="200">
        <v>12274.7</v>
      </c>
      <c r="C225" s="237">
        <v>2292.16</v>
      </c>
      <c r="D225" s="198">
        <v>4221.08</v>
      </c>
      <c r="E225" s="197">
        <v>0</v>
      </c>
      <c r="F225" s="277">
        <v>0</v>
      </c>
      <c r="G225" s="304">
        <f t="shared" si="1"/>
        <v>2292.16</v>
      </c>
      <c r="H225" s="192">
        <f t="shared" si="1"/>
        <v>4221.08</v>
      </c>
      <c r="I225" s="424"/>
      <c r="J225" s="424"/>
      <c r="K225" s="424"/>
    </row>
    <row r="226" spans="1:11" ht="34.5" customHeight="1">
      <c r="A226" s="225" t="s">
        <v>19</v>
      </c>
      <c r="B226" s="205">
        <v>0</v>
      </c>
      <c r="C226" s="238">
        <v>0</v>
      </c>
      <c r="D226" s="204">
        <v>0</v>
      </c>
      <c r="E226" s="197">
        <v>112.35</v>
      </c>
      <c r="F226" s="277">
        <v>223.05</v>
      </c>
      <c r="G226" s="304">
        <f t="shared" si="1"/>
        <v>112.35</v>
      </c>
      <c r="H226" s="192">
        <f t="shared" si="1"/>
        <v>223.05</v>
      </c>
      <c r="I226" s="424"/>
      <c r="J226" s="424"/>
      <c r="K226" s="424"/>
    </row>
    <row r="227" spans="1:11" ht="15" customHeight="1">
      <c r="A227" s="225"/>
      <c r="B227" s="205"/>
      <c r="C227" s="238"/>
      <c r="D227" s="204"/>
      <c r="E227" s="197"/>
      <c r="F227" s="277"/>
      <c r="G227" s="304"/>
      <c r="H227" s="192"/>
      <c r="I227" s="424"/>
      <c r="J227" s="424"/>
      <c r="K227" s="424"/>
    </row>
    <row r="228" spans="1:11" ht="34.5" customHeight="1">
      <c r="A228" s="225" t="s">
        <v>20</v>
      </c>
      <c r="B228" s="205">
        <v>12416.49</v>
      </c>
      <c r="C228" s="238">
        <v>2268.32</v>
      </c>
      <c r="D228" s="204">
        <v>4614.76</v>
      </c>
      <c r="E228" s="197">
        <v>13.94</v>
      </c>
      <c r="F228" s="277">
        <v>28.37</v>
      </c>
      <c r="G228" s="304">
        <f aca="true" t="shared" si="2" ref="G228:H230">SUM(C228,E228)</f>
        <v>2282.26</v>
      </c>
      <c r="H228" s="192">
        <f t="shared" si="2"/>
        <v>4643.13</v>
      </c>
      <c r="I228" s="424"/>
      <c r="J228" s="424"/>
      <c r="K228" s="424"/>
    </row>
    <row r="229" spans="1:11" ht="34.5" customHeight="1">
      <c r="A229" s="225" t="s">
        <v>21</v>
      </c>
      <c r="B229" s="205">
        <v>3000</v>
      </c>
      <c r="C229" s="238">
        <v>728.42</v>
      </c>
      <c r="D229" s="204">
        <v>1562.12</v>
      </c>
      <c r="E229" s="256">
        <v>5.42</v>
      </c>
      <c r="F229" s="277">
        <v>11.62</v>
      </c>
      <c r="G229" s="304">
        <f t="shared" si="2"/>
        <v>733.8399999999999</v>
      </c>
      <c r="H229" s="192">
        <f t="shared" si="2"/>
        <v>1573.7399999999998</v>
      </c>
      <c r="I229" s="424"/>
      <c r="J229" s="424"/>
      <c r="K229" s="424"/>
    </row>
    <row r="230" spans="1:11" ht="34.5" customHeight="1">
      <c r="A230" s="225" t="s">
        <v>22</v>
      </c>
      <c r="B230" s="205">
        <v>3200.66</v>
      </c>
      <c r="C230" s="238">
        <v>903.31</v>
      </c>
      <c r="D230" s="204">
        <v>2027.61</v>
      </c>
      <c r="E230" s="256">
        <v>29.53</v>
      </c>
      <c r="F230" s="277">
        <v>66.29</v>
      </c>
      <c r="G230" s="304">
        <f t="shared" si="2"/>
        <v>932.8399999999999</v>
      </c>
      <c r="H230" s="192">
        <f t="shared" si="2"/>
        <v>2093.9</v>
      </c>
      <c r="I230" s="424"/>
      <c r="J230" s="424"/>
      <c r="K230" s="424"/>
    </row>
    <row r="231" spans="1:12" ht="15" customHeight="1">
      <c r="A231" s="225"/>
      <c r="B231" s="239"/>
      <c r="C231" s="237"/>
      <c r="D231" s="198"/>
      <c r="E231" s="256"/>
      <c r="F231" s="277"/>
      <c r="G231" s="304"/>
      <c r="H231" s="192"/>
      <c r="I231" s="424"/>
      <c r="J231" s="424"/>
      <c r="K231" s="424"/>
      <c r="L231" s="255"/>
    </row>
    <row r="232" spans="1:11" ht="34.5" customHeight="1">
      <c r="A232" s="261" t="s">
        <v>23</v>
      </c>
      <c r="B232" s="224">
        <f aca="true" t="shared" si="3" ref="B232:H232">SUM(B216:B218)</f>
        <v>0</v>
      </c>
      <c r="C232" s="240">
        <f t="shared" si="3"/>
        <v>0</v>
      </c>
      <c r="D232" s="215">
        <f t="shared" si="3"/>
        <v>0</v>
      </c>
      <c r="E232" s="213">
        <f t="shared" si="3"/>
        <v>0</v>
      </c>
      <c r="F232" s="215">
        <f t="shared" si="3"/>
        <v>0</v>
      </c>
      <c r="G232" s="305">
        <f t="shared" si="3"/>
        <v>0</v>
      </c>
      <c r="H232" s="215">
        <f t="shared" si="3"/>
        <v>0</v>
      </c>
      <c r="I232" s="214"/>
      <c r="J232" s="214"/>
      <c r="K232" s="214"/>
    </row>
    <row r="233" spans="1:11" ht="34.5" customHeight="1">
      <c r="A233" s="261" t="s">
        <v>24</v>
      </c>
      <c r="B233" s="224">
        <f aca="true" t="shared" si="4" ref="B233:H233">SUM(B220:B222)</f>
        <v>17209</v>
      </c>
      <c r="C233" s="240">
        <f t="shared" si="4"/>
        <v>3045.88</v>
      </c>
      <c r="D233" s="215">
        <f t="shared" si="4"/>
        <v>5182.32</v>
      </c>
      <c r="E233" s="213">
        <f t="shared" si="4"/>
        <v>33.66</v>
      </c>
      <c r="F233" s="192">
        <f t="shared" si="4"/>
        <v>58.82</v>
      </c>
      <c r="G233" s="304">
        <f t="shared" si="4"/>
        <v>3079.54</v>
      </c>
      <c r="H233" s="192">
        <f t="shared" si="4"/>
        <v>5241.14</v>
      </c>
      <c r="I233" s="424"/>
      <c r="J233" s="424"/>
      <c r="K233" s="424"/>
    </row>
    <row r="234" spans="1:11" ht="34.5" customHeight="1">
      <c r="A234" s="261" t="s">
        <v>25</v>
      </c>
      <c r="B234" s="224">
        <f aca="true" t="shared" si="5" ref="B234:H234">SUM(B224:B227)</f>
        <v>13274.400000000001</v>
      </c>
      <c r="C234" s="240">
        <f t="shared" si="5"/>
        <v>2482.16</v>
      </c>
      <c r="D234" s="214">
        <f t="shared" si="5"/>
        <v>4561.5599999999995</v>
      </c>
      <c r="E234" s="213">
        <f t="shared" si="5"/>
        <v>138.13</v>
      </c>
      <c r="F234" s="215">
        <f t="shared" si="5"/>
        <v>269.24</v>
      </c>
      <c r="G234" s="305">
        <f t="shared" si="5"/>
        <v>2620.29</v>
      </c>
      <c r="H234" s="215">
        <f t="shared" si="5"/>
        <v>4830.8</v>
      </c>
      <c r="I234" s="214"/>
      <c r="J234" s="214"/>
      <c r="K234" s="214"/>
    </row>
    <row r="235" spans="1:11" ht="34.5" customHeight="1">
      <c r="A235" s="261" t="s">
        <v>26</v>
      </c>
      <c r="B235" s="241">
        <f aca="true" t="shared" si="6" ref="B235:H235">SUM(B228:B230)</f>
        <v>18617.15</v>
      </c>
      <c r="C235" s="242">
        <f t="shared" si="6"/>
        <v>3900.05</v>
      </c>
      <c r="D235" s="221">
        <f t="shared" si="6"/>
        <v>8204.49</v>
      </c>
      <c r="E235" s="220">
        <f t="shared" si="6"/>
        <v>48.89</v>
      </c>
      <c r="F235" s="243">
        <f t="shared" si="6"/>
        <v>106.28</v>
      </c>
      <c r="G235" s="306">
        <f t="shared" si="6"/>
        <v>3948.9400000000005</v>
      </c>
      <c r="H235" s="243">
        <f t="shared" si="6"/>
        <v>8310.77</v>
      </c>
      <c r="I235" s="221"/>
      <c r="J235" s="221"/>
      <c r="K235" s="221"/>
    </row>
    <row r="236" spans="1:11" ht="16.5" customHeight="1">
      <c r="A236" s="225"/>
      <c r="B236" s="239"/>
      <c r="C236" s="237"/>
      <c r="D236" s="198"/>
      <c r="E236" s="256"/>
      <c r="F236" s="277"/>
      <c r="G236" s="304"/>
      <c r="H236" s="192"/>
      <c r="I236" s="424"/>
      <c r="J236" s="424"/>
      <c r="K236" s="424"/>
    </row>
    <row r="237" spans="1:11" ht="34.5" customHeight="1">
      <c r="A237" s="260" t="s">
        <v>27</v>
      </c>
      <c r="B237" s="224">
        <f aca="true" t="shared" si="7" ref="B237:H237">SUM(B232:B233)</f>
        <v>17209</v>
      </c>
      <c r="C237" s="240">
        <f t="shared" si="7"/>
        <v>3045.88</v>
      </c>
      <c r="D237" s="214">
        <f t="shared" si="7"/>
        <v>5182.32</v>
      </c>
      <c r="E237" s="213">
        <f t="shared" si="7"/>
        <v>33.66</v>
      </c>
      <c r="F237" s="215">
        <f t="shared" si="7"/>
        <v>58.82</v>
      </c>
      <c r="G237" s="305">
        <f t="shared" si="7"/>
        <v>3079.54</v>
      </c>
      <c r="H237" s="215">
        <f t="shared" si="7"/>
        <v>5241.14</v>
      </c>
      <c r="I237" s="214"/>
      <c r="J237" s="214"/>
      <c r="K237" s="214"/>
    </row>
    <row r="238" spans="1:11" ht="34.5" customHeight="1">
      <c r="A238" s="260" t="s">
        <v>28</v>
      </c>
      <c r="B238" s="224">
        <f aca="true" t="shared" si="8" ref="B238:H238">SUM(B234:B235)</f>
        <v>31891.550000000003</v>
      </c>
      <c r="C238" s="240">
        <f t="shared" si="8"/>
        <v>6382.21</v>
      </c>
      <c r="D238" s="214">
        <f t="shared" si="8"/>
        <v>12766.05</v>
      </c>
      <c r="E238" s="213">
        <f t="shared" si="8"/>
        <v>187.01999999999998</v>
      </c>
      <c r="F238" s="215">
        <f t="shared" si="8"/>
        <v>375.52</v>
      </c>
      <c r="G238" s="305">
        <f t="shared" si="8"/>
        <v>6569.2300000000005</v>
      </c>
      <c r="H238" s="215">
        <f t="shared" si="8"/>
        <v>13141.57</v>
      </c>
      <c r="I238" s="214"/>
      <c r="J238" s="214"/>
      <c r="K238" s="214"/>
    </row>
    <row r="239" spans="1:11" ht="13.5" customHeight="1">
      <c r="A239" s="225"/>
      <c r="B239" s="239"/>
      <c r="C239" s="237"/>
      <c r="D239" s="223"/>
      <c r="E239" s="256"/>
      <c r="F239" s="277"/>
      <c r="G239" s="304"/>
      <c r="H239" s="192"/>
      <c r="I239" s="424"/>
      <c r="J239" s="424"/>
      <c r="K239" s="424"/>
    </row>
    <row r="240" spans="1:11" ht="46.5" customHeight="1">
      <c r="A240" s="262" t="s">
        <v>29</v>
      </c>
      <c r="B240" s="263">
        <f aca="true" t="shared" si="9" ref="B240:H240">SUM(B237:B238)</f>
        <v>49100.55</v>
      </c>
      <c r="C240" s="264">
        <f t="shared" si="9"/>
        <v>9428.09</v>
      </c>
      <c r="D240" s="265">
        <f t="shared" si="9"/>
        <v>17948.37</v>
      </c>
      <c r="E240" s="266">
        <f t="shared" si="9"/>
        <v>220.67999999999998</v>
      </c>
      <c r="F240" s="268">
        <f t="shared" si="9"/>
        <v>434.34</v>
      </c>
      <c r="G240" s="307">
        <f t="shared" si="9"/>
        <v>9648.77</v>
      </c>
      <c r="H240" s="268">
        <f t="shared" si="9"/>
        <v>18382.71</v>
      </c>
      <c r="I240" s="425"/>
      <c r="J240" s="425"/>
      <c r="K240" s="425"/>
    </row>
    <row r="241" spans="2:11" ht="16.5">
      <c r="B241" s="236"/>
      <c r="C241" s="236"/>
      <c r="D241" s="236"/>
      <c r="E241" s="227"/>
      <c r="F241" s="227"/>
      <c r="G241" s="308"/>
      <c r="H241" s="227"/>
      <c r="I241" s="227"/>
      <c r="J241" s="227"/>
      <c r="K241" s="227"/>
    </row>
    <row r="242" spans="1:11" ht="16.5">
      <c r="A242" s="227"/>
      <c r="B242" s="236"/>
      <c r="C242" s="236"/>
      <c r="D242" s="236"/>
      <c r="E242" s="227"/>
      <c r="F242" s="227"/>
      <c r="G242" s="308"/>
      <c r="H242" s="227"/>
      <c r="I242" s="227"/>
      <c r="J242" s="227"/>
      <c r="K242" s="227"/>
    </row>
    <row r="243" spans="1:11" ht="16.5">
      <c r="A243" s="227"/>
      <c r="B243" s="244" t="s">
        <v>42</v>
      </c>
      <c r="C243" s="245" t="s">
        <v>5</v>
      </c>
      <c r="D243" s="246" t="s">
        <v>43</v>
      </c>
      <c r="E243" s="231" t="s">
        <v>44</v>
      </c>
      <c r="F243" s="227"/>
      <c r="G243" s="308"/>
      <c r="H243" s="227"/>
      <c r="I243" s="227"/>
      <c r="J243" s="227"/>
      <c r="K243" s="227"/>
    </row>
    <row r="244" spans="1:11" ht="24" customHeight="1">
      <c r="A244" s="273" t="s">
        <v>34</v>
      </c>
      <c r="B244" s="247"/>
      <c r="C244" s="247"/>
      <c r="D244" s="248"/>
      <c r="E244" s="249"/>
      <c r="F244" s="227"/>
      <c r="G244" s="308"/>
      <c r="H244" s="227"/>
      <c r="I244" s="227"/>
      <c r="J244" s="227"/>
      <c r="K244" s="227"/>
    </row>
    <row r="245" spans="1:11" ht="24" customHeight="1">
      <c r="A245" s="274" t="s">
        <v>36</v>
      </c>
      <c r="B245" s="270"/>
      <c r="C245" s="270"/>
      <c r="D245" s="271"/>
      <c r="E245" s="272"/>
      <c r="F245" s="227"/>
      <c r="G245" s="308"/>
      <c r="H245" s="227"/>
      <c r="I245" s="227"/>
      <c r="J245" s="227"/>
      <c r="K245" s="227"/>
    </row>
    <row r="246" spans="1:11" ht="27" customHeight="1">
      <c r="A246" s="275" t="s">
        <v>57</v>
      </c>
      <c r="B246" s="250"/>
      <c r="C246" s="250"/>
      <c r="D246" s="251"/>
      <c r="E246" s="252"/>
      <c r="F246" s="227"/>
      <c r="G246" s="308"/>
      <c r="H246" s="227"/>
      <c r="I246" s="227"/>
      <c r="J246" s="227"/>
      <c r="K246" s="227"/>
    </row>
    <row r="247" spans="1:4" ht="15.75">
      <c r="A247" s="190" t="s">
        <v>55</v>
      </c>
      <c r="C247" s="127"/>
      <c r="D247" s="127"/>
    </row>
    <row r="248" ht="15.75">
      <c r="A248" s="29" t="s">
        <v>46</v>
      </c>
    </row>
    <row r="249" ht="15.75"/>
    <row r="250" ht="15.75"/>
    <row r="251" spans="1:11" ht="31.5" customHeight="1">
      <c r="A251" s="460" t="s">
        <v>48</v>
      </c>
      <c r="B251" s="460"/>
      <c r="C251" s="460"/>
      <c r="D251" s="460"/>
      <c r="E251" s="460"/>
      <c r="F251" s="460"/>
      <c r="G251" s="460"/>
      <c r="H251" s="460"/>
      <c r="I251" s="184"/>
      <c r="J251" s="184"/>
      <c r="K251" s="184"/>
    </row>
    <row r="252" spans="1:11" ht="30.75" customHeight="1">
      <c r="A252" s="184">
        <v>2000</v>
      </c>
      <c r="B252" s="185"/>
      <c r="C252" s="185"/>
      <c r="D252" s="185"/>
      <c r="E252" s="185"/>
      <c r="F252" s="185"/>
      <c r="G252" s="309"/>
      <c r="H252" s="185"/>
      <c r="I252" s="185"/>
      <c r="J252" s="185"/>
      <c r="K252" s="185"/>
    </row>
    <row r="253" spans="1:11" ht="20.25" customHeight="1">
      <c r="A253" s="158"/>
      <c r="B253" s="32"/>
      <c r="C253" s="32"/>
      <c r="D253" s="32"/>
      <c r="E253" s="32"/>
      <c r="F253" s="32"/>
      <c r="G253" s="310"/>
      <c r="H253" s="32"/>
      <c r="I253" s="32"/>
      <c r="J253" s="32"/>
      <c r="K253" s="32"/>
    </row>
    <row r="254" spans="1:11" ht="44.25" customHeight="1">
      <c r="A254" s="159"/>
      <c r="B254" s="444" t="s">
        <v>49</v>
      </c>
      <c r="C254" s="445"/>
      <c r="D254" s="446"/>
      <c r="E254" s="447" t="s">
        <v>50</v>
      </c>
      <c r="F254" s="448"/>
      <c r="G254" s="449" t="s">
        <v>51</v>
      </c>
      <c r="H254" s="461"/>
      <c r="I254" s="421"/>
      <c r="J254" s="421"/>
      <c r="K254" s="421"/>
    </row>
    <row r="255" spans="1:11" ht="25.5" customHeight="1">
      <c r="A255" s="42" t="s">
        <v>1</v>
      </c>
      <c r="B255" s="90" t="s">
        <v>54</v>
      </c>
      <c r="C255" s="451" t="s">
        <v>3</v>
      </c>
      <c r="D255" s="452"/>
      <c r="E255" s="451" t="s">
        <v>3</v>
      </c>
      <c r="F255" s="474"/>
      <c r="G255" s="455" t="s">
        <v>3</v>
      </c>
      <c r="H255" s="459"/>
      <c r="I255" s="422"/>
      <c r="J255" s="422"/>
      <c r="K255" s="422"/>
    </row>
    <row r="256" spans="1:11" ht="31.5" customHeight="1">
      <c r="A256" s="11"/>
      <c r="B256" s="160" t="s">
        <v>53</v>
      </c>
      <c r="C256" s="161" t="s">
        <v>5</v>
      </c>
      <c r="D256" s="162" t="s">
        <v>6</v>
      </c>
      <c r="E256" s="161" t="s">
        <v>5</v>
      </c>
      <c r="F256" s="163" t="s">
        <v>6</v>
      </c>
      <c r="G256" s="311" t="s">
        <v>5</v>
      </c>
      <c r="H256" s="164" t="s">
        <v>6</v>
      </c>
      <c r="I256" s="422"/>
      <c r="J256" s="422"/>
      <c r="K256" s="422"/>
    </row>
    <row r="257" spans="1:11" ht="39.75" customHeight="1">
      <c r="A257" s="165" t="s">
        <v>7</v>
      </c>
      <c r="B257" s="166" t="s">
        <v>8</v>
      </c>
      <c r="C257" s="167" t="s">
        <v>9</v>
      </c>
      <c r="D257" s="168" t="s">
        <v>10</v>
      </c>
      <c r="E257" s="186">
        <v>5</v>
      </c>
      <c r="F257" s="187">
        <v>6</v>
      </c>
      <c r="G257" s="312">
        <v>7</v>
      </c>
      <c r="H257" s="188">
        <v>9</v>
      </c>
      <c r="I257" s="426"/>
      <c r="J257" s="426"/>
      <c r="K257" s="426"/>
    </row>
    <row r="258" spans="1:11" ht="39.75" customHeight="1">
      <c r="A258" s="225" t="s">
        <v>11</v>
      </c>
      <c r="B258" s="196">
        <v>16772.05</v>
      </c>
      <c r="C258" s="197">
        <v>4485.09</v>
      </c>
      <c r="D258" s="198">
        <v>10426.59</v>
      </c>
      <c r="E258" s="197">
        <v>6.91</v>
      </c>
      <c r="F258" s="199">
        <v>16.06</v>
      </c>
      <c r="G258" s="313">
        <f>SUM(C258,E258)</f>
        <v>4492</v>
      </c>
      <c r="H258" s="192">
        <f>SUM(F258,D258)</f>
        <v>10442.65</v>
      </c>
      <c r="I258" s="424"/>
      <c r="J258" s="424"/>
      <c r="K258" s="424"/>
    </row>
    <row r="259" spans="1:11" ht="39.75" customHeight="1">
      <c r="A259" s="225" t="s">
        <v>12</v>
      </c>
      <c r="B259" s="196">
        <v>9789.42</v>
      </c>
      <c r="C259" s="197">
        <v>2562.01</v>
      </c>
      <c r="D259" s="198">
        <v>6119.61</v>
      </c>
      <c r="E259" s="197">
        <v>103.61</v>
      </c>
      <c r="F259" s="199">
        <v>247.47</v>
      </c>
      <c r="G259" s="313">
        <f>SUM(C259,E259)</f>
        <v>2665.6200000000003</v>
      </c>
      <c r="H259" s="192">
        <f>SUM(F259,D259)</f>
        <v>6367.08</v>
      </c>
      <c r="I259" s="424"/>
      <c r="J259" s="424"/>
      <c r="K259" s="424"/>
    </row>
    <row r="260" spans="1:11" ht="39.75" customHeight="1">
      <c r="A260" s="225" t="s">
        <v>13</v>
      </c>
      <c r="B260" s="196">
        <v>11543.74</v>
      </c>
      <c r="C260" s="197">
        <v>3234.08</v>
      </c>
      <c r="D260" s="198">
        <v>7558.47</v>
      </c>
      <c r="E260" s="199">
        <v>224.58</v>
      </c>
      <c r="F260" s="199">
        <v>524.88</v>
      </c>
      <c r="G260" s="313">
        <f>SUM(C260,E260)</f>
        <v>3458.66</v>
      </c>
      <c r="H260" s="192">
        <f>SUM(F260,D260)</f>
        <v>8083.35</v>
      </c>
      <c r="I260" s="424"/>
      <c r="J260" s="424"/>
      <c r="K260" s="424"/>
    </row>
    <row r="261" spans="1:11" ht="15.75" customHeight="1">
      <c r="A261" s="225"/>
      <c r="B261" s="200"/>
      <c r="C261" s="197"/>
      <c r="D261" s="198"/>
      <c r="E261" s="201"/>
      <c r="F261" s="201"/>
      <c r="G261" s="313"/>
      <c r="H261" s="192"/>
      <c r="I261" s="424"/>
      <c r="J261" s="424"/>
      <c r="K261" s="424"/>
    </row>
    <row r="262" spans="1:11" ht="39.75" customHeight="1">
      <c r="A262" s="225" t="s">
        <v>14</v>
      </c>
      <c r="B262" s="196">
        <v>3588.73</v>
      </c>
      <c r="C262" s="197">
        <v>924.27</v>
      </c>
      <c r="D262" s="198">
        <v>1930.79</v>
      </c>
      <c r="E262" s="197">
        <v>94.06</v>
      </c>
      <c r="F262" s="199">
        <v>196.49</v>
      </c>
      <c r="G262" s="313">
        <f>SUM(C262,E262)</f>
        <v>1018.3299999999999</v>
      </c>
      <c r="H262" s="192">
        <f aca="true" t="shared" si="10" ref="H262:H282">SUM(F262,D262)</f>
        <v>2127.2799999999997</v>
      </c>
      <c r="I262" s="424"/>
      <c r="J262" s="424"/>
      <c r="K262" s="424"/>
    </row>
    <row r="263" spans="1:11" ht="39.75" customHeight="1">
      <c r="A263" s="225" t="s">
        <v>15</v>
      </c>
      <c r="B263" s="196">
        <v>16704.33</v>
      </c>
      <c r="C263" s="197">
        <v>3727.22</v>
      </c>
      <c r="D263" s="198">
        <v>7162.86</v>
      </c>
      <c r="E263" s="197">
        <v>102.23</v>
      </c>
      <c r="F263" s="199">
        <v>196.49</v>
      </c>
      <c r="G263" s="313">
        <f>SUM(C263,E263)</f>
        <v>3829.45</v>
      </c>
      <c r="H263" s="192">
        <f t="shared" si="10"/>
        <v>7359.349999999999</v>
      </c>
      <c r="I263" s="424"/>
      <c r="J263" s="424"/>
      <c r="K263" s="424"/>
    </row>
    <row r="264" spans="1:11" ht="39.75" customHeight="1">
      <c r="A264" s="225" t="s">
        <v>16</v>
      </c>
      <c r="B264" s="202">
        <v>1602.84</v>
      </c>
      <c r="C264" s="203">
        <v>412.93</v>
      </c>
      <c r="D264" s="204">
        <v>821.88</v>
      </c>
      <c r="E264" s="197">
        <v>406.45</v>
      </c>
      <c r="F264" s="199">
        <v>808.99</v>
      </c>
      <c r="G264" s="313">
        <f>SUM(C264,E264)</f>
        <v>819.38</v>
      </c>
      <c r="H264" s="192">
        <f t="shared" si="10"/>
        <v>1630.87</v>
      </c>
      <c r="I264" s="424"/>
      <c r="J264" s="424"/>
      <c r="K264" s="424"/>
    </row>
    <row r="265" spans="1:11" ht="11.25" customHeight="1">
      <c r="A265" s="225"/>
      <c r="B265" s="205"/>
      <c r="C265" s="203"/>
      <c r="D265" s="204"/>
      <c r="E265" s="197"/>
      <c r="F265" s="206"/>
      <c r="G265" s="313"/>
      <c r="H265" s="192"/>
      <c r="I265" s="424"/>
      <c r="J265" s="424"/>
      <c r="K265" s="424"/>
    </row>
    <row r="266" spans="1:11" ht="39.75" customHeight="1">
      <c r="A266" s="226" t="s">
        <v>17</v>
      </c>
      <c r="B266" s="202">
        <v>7772.21</v>
      </c>
      <c r="C266" s="203">
        <v>2469.41</v>
      </c>
      <c r="D266" s="204">
        <v>5047.32</v>
      </c>
      <c r="E266" s="197">
        <v>0</v>
      </c>
      <c r="F266" s="199">
        <v>0</v>
      </c>
      <c r="G266" s="313">
        <f>SUM(C266,E266)</f>
        <v>2469.41</v>
      </c>
      <c r="H266" s="192">
        <f t="shared" si="10"/>
        <v>5047.32</v>
      </c>
      <c r="I266" s="424"/>
      <c r="J266" s="424"/>
      <c r="K266" s="424"/>
    </row>
    <row r="267" spans="1:11" ht="39.75" customHeight="1">
      <c r="A267" s="225" t="s">
        <v>18</v>
      </c>
      <c r="B267" s="207">
        <v>3207.06</v>
      </c>
      <c r="C267" s="197">
        <v>974.14</v>
      </c>
      <c r="D267" s="198">
        <v>2083.96</v>
      </c>
      <c r="E267" s="197">
        <v>0</v>
      </c>
      <c r="F267" s="199">
        <v>0</v>
      </c>
      <c r="G267" s="313">
        <f>SUM(C267,E267)</f>
        <v>974.14</v>
      </c>
      <c r="H267" s="192">
        <f t="shared" si="10"/>
        <v>2083.96</v>
      </c>
      <c r="I267" s="424"/>
      <c r="J267" s="424"/>
      <c r="K267" s="424"/>
    </row>
    <row r="268" spans="1:11" ht="39.75" customHeight="1">
      <c r="A268" s="225" t="s">
        <v>19</v>
      </c>
      <c r="B268" s="208">
        <v>11573.96</v>
      </c>
      <c r="C268" s="203">
        <v>4050.53</v>
      </c>
      <c r="D268" s="204">
        <v>8644.43</v>
      </c>
      <c r="E268" s="197">
        <v>151.92</v>
      </c>
      <c r="F268" s="199">
        <v>324.22</v>
      </c>
      <c r="G268" s="313">
        <f>SUM(C268,E268)</f>
        <v>4202.45</v>
      </c>
      <c r="H268" s="192">
        <f t="shared" si="10"/>
        <v>8968.65</v>
      </c>
      <c r="I268" s="424"/>
      <c r="J268" s="424"/>
      <c r="K268" s="424"/>
    </row>
    <row r="269" spans="1:11" ht="18.75" customHeight="1">
      <c r="A269" s="225"/>
      <c r="B269" s="205"/>
      <c r="C269" s="203"/>
      <c r="D269" s="204"/>
      <c r="E269" s="209"/>
      <c r="F269" s="210"/>
      <c r="G269" s="314"/>
      <c r="H269" s="194"/>
      <c r="I269" s="195"/>
      <c r="J269" s="195"/>
      <c r="K269" s="195"/>
    </row>
    <row r="270" spans="1:13" ht="39.75" customHeight="1">
      <c r="A270" s="225" t="s">
        <v>20</v>
      </c>
      <c r="B270" s="202">
        <v>2734.1</v>
      </c>
      <c r="C270" s="203">
        <v>1030.82</v>
      </c>
      <c r="D270" s="204">
        <v>2165</v>
      </c>
      <c r="E270" s="197">
        <v>0</v>
      </c>
      <c r="F270" s="206">
        <v>0</v>
      </c>
      <c r="G270" s="314">
        <f>SUM(C270,E270)</f>
        <v>1030.82</v>
      </c>
      <c r="H270" s="194">
        <f t="shared" si="10"/>
        <v>2165</v>
      </c>
      <c r="I270" s="195"/>
      <c r="J270" s="195"/>
      <c r="K270" s="195"/>
      <c r="M270" s="255"/>
    </row>
    <row r="271" spans="1:13" ht="39.75" customHeight="1">
      <c r="A271" s="225" t="s">
        <v>21</v>
      </c>
      <c r="B271" s="202">
        <v>10233.85</v>
      </c>
      <c r="C271" s="203">
        <v>3346.01</v>
      </c>
      <c r="D271" s="204">
        <v>6497.65</v>
      </c>
      <c r="E271" s="211">
        <v>123.29</v>
      </c>
      <c r="F271" s="210">
        <v>239.41</v>
      </c>
      <c r="G271" s="314">
        <f>SUM(C271,E271)</f>
        <v>3469.3</v>
      </c>
      <c r="H271" s="194">
        <f t="shared" si="10"/>
        <v>6737.0599999999995</v>
      </c>
      <c r="I271" s="195"/>
      <c r="J271" s="195"/>
      <c r="K271" s="195"/>
      <c r="M271" s="127"/>
    </row>
    <row r="272" spans="1:13" ht="39.75" customHeight="1">
      <c r="A272" s="225" t="s">
        <v>22</v>
      </c>
      <c r="B272" s="205">
        <v>10173.45</v>
      </c>
      <c r="C272" s="203">
        <v>2848.48</v>
      </c>
      <c r="D272" s="204">
        <v>5008.34</v>
      </c>
      <c r="E272" s="211">
        <v>297.07</v>
      </c>
      <c r="F272" s="210">
        <v>522.31</v>
      </c>
      <c r="G272" s="314">
        <f>SUM(C272,E272)</f>
        <v>3145.55</v>
      </c>
      <c r="H272" s="194">
        <f t="shared" si="10"/>
        <v>5530.65</v>
      </c>
      <c r="I272" s="195"/>
      <c r="J272" s="195"/>
      <c r="K272" s="195"/>
      <c r="L272" s="127"/>
      <c r="M272" s="127"/>
    </row>
    <row r="273" spans="1:11" ht="15.75" customHeight="1">
      <c r="A273" s="225"/>
      <c r="B273" s="200"/>
      <c r="C273" s="197"/>
      <c r="D273" s="198"/>
      <c r="E273" s="211"/>
      <c r="F273" s="210"/>
      <c r="G273" s="314"/>
      <c r="H273" s="194"/>
      <c r="I273" s="195"/>
      <c r="J273" s="195"/>
      <c r="K273" s="195"/>
    </row>
    <row r="274" spans="1:11" ht="39.75" customHeight="1">
      <c r="A274" s="261" t="s">
        <v>23</v>
      </c>
      <c r="B274" s="212">
        <f>SUM(B258:B260)</f>
        <v>38105.21</v>
      </c>
      <c r="C274" s="213">
        <f>SUM(C258:C260)</f>
        <v>10281.18</v>
      </c>
      <c r="D274" s="214">
        <f>SUM(D258:D260)</f>
        <v>24104.670000000002</v>
      </c>
      <c r="E274" s="213">
        <f>SUM(E258:E260)</f>
        <v>335.1</v>
      </c>
      <c r="F274" s="215">
        <f>SUM(F258:F260)</f>
        <v>788.41</v>
      </c>
      <c r="G274" s="315">
        <f>SUM(C274,E274)</f>
        <v>10616.28</v>
      </c>
      <c r="H274" s="194">
        <f t="shared" si="10"/>
        <v>24893.08</v>
      </c>
      <c r="I274" s="195"/>
      <c r="J274" s="195"/>
      <c r="K274" s="195"/>
    </row>
    <row r="275" spans="1:11" ht="39.75" customHeight="1">
      <c r="A275" s="261" t="s">
        <v>24</v>
      </c>
      <c r="B275" s="212">
        <f>SUM(B262:B264)</f>
        <v>21895.9</v>
      </c>
      <c r="C275" s="213">
        <f>SUM(C262:C264)</f>
        <v>5064.42</v>
      </c>
      <c r="D275" s="214">
        <f>SUM(D262:D264)</f>
        <v>9915.529999999999</v>
      </c>
      <c r="E275" s="213">
        <f>SUM(E262:E264)</f>
        <v>602.74</v>
      </c>
      <c r="F275" s="215">
        <f>SUM(F262:F264)</f>
        <v>1201.97</v>
      </c>
      <c r="G275" s="315">
        <f>SUM(C275,E275)</f>
        <v>5667.16</v>
      </c>
      <c r="H275" s="194">
        <f t="shared" si="10"/>
        <v>11117.499999999998</v>
      </c>
      <c r="I275" s="195"/>
      <c r="J275" s="195"/>
      <c r="K275" s="195"/>
    </row>
    <row r="276" spans="1:11" ht="39.75" customHeight="1">
      <c r="A276" s="261" t="s">
        <v>25</v>
      </c>
      <c r="B276" s="216">
        <f>SUM(B266:B268)</f>
        <v>22553.23</v>
      </c>
      <c r="C276" s="216">
        <f>SUM(C266:C268)</f>
        <v>7494.08</v>
      </c>
      <c r="D276" s="217">
        <f>SUM(D266:D268)</f>
        <v>15775.71</v>
      </c>
      <c r="E276" s="216">
        <f>SUM(E266:E268)</f>
        <v>151.92</v>
      </c>
      <c r="F276" s="218">
        <f>SUM(F266:F268)</f>
        <v>324.22</v>
      </c>
      <c r="G276" s="315">
        <f>SUM(C276,E276)</f>
        <v>7646</v>
      </c>
      <c r="H276" s="194">
        <f t="shared" si="10"/>
        <v>16099.929999999998</v>
      </c>
      <c r="I276" s="195"/>
      <c r="J276" s="195"/>
      <c r="K276" s="195"/>
    </row>
    <row r="277" spans="1:11" ht="39.75" customHeight="1">
      <c r="A277" s="261" t="s">
        <v>26</v>
      </c>
      <c r="B277" s="219">
        <f aca="true" t="shared" si="11" ref="B277:H277">SUM(B270:B272)</f>
        <v>23141.4</v>
      </c>
      <c r="C277" s="220">
        <f t="shared" si="11"/>
        <v>7225.3099999999995</v>
      </c>
      <c r="D277" s="221">
        <f t="shared" si="11"/>
        <v>13670.99</v>
      </c>
      <c r="E277" s="193">
        <f t="shared" si="11"/>
        <v>420.36</v>
      </c>
      <c r="F277" s="194">
        <f t="shared" si="11"/>
        <v>761.7199999999999</v>
      </c>
      <c r="G277" s="315">
        <f t="shared" si="11"/>
        <v>7645.67</v>
      </c>
      <c r="H277" s="194">
        <f t="shared" si="11"/>
        <v>14432.71</v>
      </c>
      <c r="I277" s="195"/>
      <c r="J277" s="195"/>
      <c r="K277" s="195"/>
    </row>
    <row r="278" spans="1:11" ht="18.75" customHeight="1">
      <c r="A278" s="225"/>
      <c r="B278" s="196"/>
      <c r="C278" s="197"/>
      <c r="D278" s="223"/>
      <c r="E278" s="211"/>
      <c r="F278" s="222"/>
      <c r="G278" s="315"/>
      <c r="H278" s="194"/>
      <c r="I278" s="195"/>
      <c r="J278" s="195"/>
      <c r="K278" s="195"/>
    </row>
    <row r="279" spans="1:11" ht="39.75" customHeight="1">
      <c r="A279" s="260" t="s">
        <v>27</v>
      </c>
      <c r="B279" s="216">
        <f>SUM(B274:B275)</f>
        <v>60001.11</v>
      </c>
      <c r="C279" s="213">
        <f>SUM(C274:C275)</f>
        <v>15345.6</v>
      </c>
      <c r="D279" s="214">
        <f>SUM(D274:D275)</f>
        <v>34020.2</v>
      </c>
      <c r="E279" s="213">
        <f>SUM(E274:E275)</f>
        <v>937.84</v>
      </c>
      <c r="F279" s="215">
        <f>SUM(F274:F275)</f>
        <v>1990.38</v>
      </c>
      <c r="G279" s="315">
        <f>SUM(C279,E279)</f>
        <v>16283.44</v>
      </c>
      <c r="H279" s="194">
        <f t="shared" si="10"/>
        <v>36010.579999999994</v>
      </c>
      <c r="I279" s="195"/>
      <c r="J279" s="195"/>
      <c r="K279" s="195"/>
    </row>
    <row r="280" spans="1:11" ht="39.75" customHeight="1">
      <c r="A280" s="260" t="s">
        <v>28</v>
      </c>
      <c r="B280" s="224">
        <f aca="true" t="shared" si="12" ref="B280:H280">SUM(B276:B277)</f>
        <v>45694.630000000005</v>
      </c>
      <c r="C280" s="213">
        <f t="shared" si="12"/>
        <v>14719.39</v>
      </c>
      <c r="D280" s="215">
        <f t="shared" si="12"/>
        <v>29446.699999999997</v>
      </c>
      <c r="E280" s="193">
        <f t="shared" si="12"/>
        <v>572.28</v>
      </c>
      <c r="F280" s="195">
        <f t="shared" si="12"/>
        <v>1085.94</v>
      </c>
      <c r="G280" s="314">
        <f t="shared" si="12"/>
        <v>15291.67</v>
      </c>
      <c r="H280" s="194">
        <f t="shared" si="12"/>
        <v>30532.64</v>
      </c>
      <c r="I280" s="195"/>
      <c r="J280" s="195"/>
      <c r="K280" s="195"/>
    </row>
    <row r="281" spans="1:11" ht="12.75" customHeight="1">
      <c r="A281" s="225"/>
      <c r="B281" s="200"/>
      <c r="C281" s="197"/>
      <c r="D281" s="198"/>
      <c r="E281" s="229"/>
      <c r="F281" s="257"/>
      <c r="G281" s="314"/>
      <c r="H281" s="194"/>
      <c r="I281" s="195"/>
      <c r="J281" s="195"/>
      <c r="K281" s="195"/>
    </row>
    <row r="282" spans="1:12" ht="39.75" customHeight="1">
      <c r="A282" s="262" t="s">
        <v>29</v>
      </c>
      <c r="B282" s="263">
        <f>SUM(B279:B280)</f>
        <v>105695.74</v>
      </c>
      <c r="C282" s="264">
        <f>SUM(C279:C280)</f>
        <v>30064.989999999998</v>
      </c>
      <c r="D282" s="265">
        <f>SUM(D279:D280)</f>
        <v>63466.899999999994</v>
      </c>
      <c r="E282" s="266">
        <f>SUM(E279:E280)</f>
        <v>1510.12</v>
      </c>
      <c r="F282" s="267">
        <f>SUM(F279:F280)</f>
        <v>3076.32</v>
      </c>
      <c r="G282" s="316">
        <f>SUM(C282,E282)</f>
        <v>31575.109999999997</v>
      </c>
      <c r="H282" s="268">
        <f t="shared" si="10"/>
        <v>66543.22</v>
      </c>
      <c r="I282" s="425"/>
      <c r="J282" s="425"/>
      <c r="K282" s="425"/>
      <c r="L282" s="127"/>
    </row>
    <row r="283" spans="1:11" ht="16.5">
      <c r="A283" s="227"/>
      <c r="B283" s="170"/>
      <c r="C283" s="170"/>
      <c r="D283" s="170"/>
      <c r="E283" s="169"/>
      <c r="F283" s="169"/>
      <c r="G283" s="317"/>
      <c r="H283" s="169"/>
      <c r="I283" s="169"/>
      <c r="J283" s="169"/>
      <c r="K283" s="169"/>
    </row>
    <row r="284" spans="1:11" ht="16.5">
      <c r="A284" s="227"/>
      <c r="B284" s="170"/>
      <c r="C284" s="170"/>
      <c r="D284" s="170"/>
      <c r="E284" s="169"/>
      <c r="F284" s="169"/>
      <c r="G284" s="317"/>
      <c r="H284" s="169"/>
      <c r="I284" s="169"/>
      <c r="J284" s="169"/>
      <c r="K284" s="169"/>
    </row>
    <row r="285" spans="1:11" ht="16.5">
      <c r="A285" s="227"/>
      <c r="B285" s="171" t="s">
        <v>42</v>
      </c>
      <c r="C285" s="172" t="s">
        <v>5</v>
      </c>
      <c r="D285" s="173" t="s">
        <v>43</v>
      </c>
      <c r="E285" s="174" t="s">
        <v>44</v>
      </c>
      <c r="F285" s="169"/>
      <c r="G285" s="317"/>
      <c r="H285" s="169"/>
      <c r="I285" s="169"/>
      <c r="J285" s="169"/>
      <c r="K285" s="169"/>
    </row>
    <row r="286" spans="1:11" ht="24" customHeight="1">
      <c r="A286" s="228" t="s">
        <v>34</v>
      </c>
      <c r="B286" s="175"/>
      <c r="C286" s="175"/>
      <c r="D286" s="176"/>
      <c r="E286" s="177"/>
      <c r="F286" s="169"/>
      <c r="G286" s="317"/>
      <c r="H286" s="169"/>
      <c r="I286" s="169"/>
      <c r="J286" s="169"/>
      <c r="K286" s="169"/>
    </row>
    <row r="287" spans="1:11" ht="24" customHeight="1">
      <c r="A287" s="229" t="s">
        <v>36</v>
      </c>
      <c r="B287" s="178"/>
      <c r="C287" s="178"/>
      <c r="D287" s="179"/>
      <c r="E287" s="180"/>
      <c r="F287" s="169"/>
      <c r="G287" s="317"/>
      <c r="H287" s="169"/>
      <c r="I287" s="169"/>
      <c r="J287" s="169"/>
      <c r="K287" s="169"/>
    </row>
    <row r="288" spans="1:11" ht="24" customHeight="1">
      <c r="A288" s="229" t="s">
        <v>52</v>
      </c>
      <c r="B288" s="178"/>
      <c r="C288" s="178"/>
      <c r="D288" s="179"/>
      <c r="E288" s="180"/>
      <c r="F288" s="169"/>
      <c r="G288" s="317"/>
      <c r="H288" s="169"/>
      <c r="I288" s="169"/>
      <c r="J288" s="169"/>
      <c r="K288" s="169"/>
    </row>
    <row r="289" spans="1:11" ht="24" customHeight="1">
      <c r="A289" s="230" t="s">
        <v>38</v>
      </c>
      <c r="B289" s="181"/>
      <c r="C289" s="181"/>
      <c r="D289" s="182"/>
      <c r="E289" s="183"/>
      <c r="F289" s="169"/>
      <c r="G289" s="317"/>
      <c r="H289" s="169"/>
      <c r="I289" s="169"/>
      <c r="J289" s="169"/>
      <c r="K289" s="169"/>
    </row>
    <row r="290" spans="1:11" ht="24" customHeight="1">
      <c r="A290" s="190" t="s">
        <v>55</v>
      </c>
      <c r="B290" s="178"/>
      <c r="C290" s="178"/>
      <c r="D290" s="178"/>
      <c r="E290" s="189"/>
      <c r="F290" s="169"/>
      <c r="G290" s="317"/>
      <c r="H290" s="169"/>
      <c r="I290" s="169"/>
      <c r="J290" s="169"/>
      <c r="K290" s="169"/>
    </row>
    <row r="291" spans="1:4" ht="15.75">
      <c r="A291" s="29" t="s">
        <v>56</v>
      </c>
      <c r="C291" s="127"/>
      <c r="D291" s="127"/>
    </row>
    <row r="292" ht="15.75">
      <c r="A292" s="29"/>
    </row>
    <row r="293" ht="15.75"/>
    <row r="294" ht="15.75"/>
    <row r="295" ht="15.75"/>
    <row r="296" spans="1:11" ht="34.5" customHeight="1">
      <c r="A296" s="460" t="s">
        <v>48</v>
      </c>
      <c r="B296" s="460"/>
      <c r="C296" s="460"/>
      <c r="D296" s="460"/>
      <c r="E296" s="460"/>
      <c r="F296" s="460"/>
      <c r="G296" s="460"/>
      <c r="H296" s="460"/>
      <c r="I296" s="184"/>
      <c r="J296" s="184"/>
      <c r="K296" s="184"/>
    </row>
    <row r="297" spans="1:11" ht="20.25">
      <c r="A297" s="184">
        <v>2001</v>
      </c>
      <c r="B297" s="185"/>
      <c r="C297" s="185"/>
      <c r="D297" s="185"/>
      <c r="E297" s="185"/>
      <c r="F297" s="185"/>
      <c r="G297" s="309"/>
      <c r="H297" s="185"/>
      <c r="I297" s="185"/>
      <c r="J297" s="185"/>
      <c r="K297" s="185"/>
    </row>
    <row r="298" spans="1:11" ht="25.5">
      <c r="A298" s="158"/>
      <c r="B298" s="32"/>
      <c r="C298" s="32"/>
      <c r="D298" s="32"/>
      <c r="E298" s="32"/>
      <c r="F298" s="32"/>
      <c r="G298" s="310"/>
      <c r="H298" s="32"/>
      <c r="I298" s="32"/>
      <c r="J298" s="32"/>
      <c r="K298" s="32"/>
    </row>
    <row r="299" spans="1:11" ht="18">
      <c r="A299" s="159"/>
      <c r="B299" s="444" t="s">
        <v>49</v>
      </c>
      <c r="C299" s="445"/>
      <c r="D299" s="446"/>
      <c r="E299" s="447" t="s">
        <v>50</v>
      </c>
      <c r="F299" s="448"/>
      <c r="G299" s="449" t="s">
        <v>51</v>
      </c>
      <c r="H299" s="461"/>
      <c r="I299" s="421"/>
      <c r="J299" s="421"/>
      <c r="K299" s="421"/>
    </row>
    <row r="300" spans="1:11" ht="18">
      <c r="A300" s="42" t="s">
        <v>1</v>
      </c>
      <c r="B300" s="90" t="s">
        <v>54</v>
      </c>
      <c r="C300" s="451" t="s">
        <v>3</v>
      </c>
      <c r="D300" s="452"/>
      <c r="E300" s="451" t="s">
        <v>3</v>
      </c>
      <c r="F300" s="474"/>
      <c r="G300" s="455" t="s">
        <v>3</v>
      </c>
      <c r="H300" s="459"/>
      <c r="I300" s="422"/>
      <c r="J300" s="422"/>
      <c r="K300" s="422"/>
    </row>
    <row r="301" spans="1:11" ht="18">
      <c r="A301" s="11"/>
      <c r="B301" s="160" t="s">
        <v>53</v>
      </c>
      <c r="C301" s="161" t="s">
        <v>5</v>
      </c>
      <c r="D301" s="162" t="s">
        <v>6</v>
      </c>
      <c r="E301" s="161" t="s">
        <v>5</v>
      </c>
      <c r="F301" s="163" t="s">
        <v>6</v>
      </c>
      <c r="G301" s="311" t="s">
        <v>5</v>
      </c>
      <c r="H301" s="191" t="s">
        <v>6</v>
      </c>
      <c r="I301" s="422"/>
      <c r="J301" s="422"/>
      <c r="K301" s="422"/>
    </row>
    <row r="302" spans="1:11" ht="15.75">
      <c r="A302" s="165" t="s">
        <v>7</v>
      </c>
      <c r="B302" s="166" t="s">
        <v>8</v>
      </c>
      <c r="C302" s="167" t="s">
        <v>9</v>
      </c>
      <c r="D302" s="168" t="s">
        <v>10</v>
      </c>
      <c r="E302" s="186">
        <v>5</v>
      </c>
      <c r="F302" s="187">
        <v>6</v>
      </c>
      <c r="G302" s="312">
        <v>7</v>
      </c>
      <c r="H302" s="188">
        <v>9</v>
      </c>
      <c r="I302" s="426"/>
      <c r="J302" s="426"/>
      <c r="K302" s="426"/>
    </row>
    <row r="303" spans="1:12" ht="30" customHeight="1">
      <c r="A303" s="225" t="s">
        <v>11</v>
      </c>
      <c r="B303" s="196">
        <v>8040.96</v>
      </c>
      <c r="C303" s="197">
        <v>2014.18</v>
      </c>
      <c r="D303" s="198">
        <v>3332.24</v>
      </c>
      <c r="E303" s="197">
        <v>321.83</v>
      </c>
      <c r="F303" s="199">
        <v>532.43</v>
      </c>
      <c r="G303" s="313">
        <f>SUM(C303,E303)</f>
        <v>2336.01</v>
      </c>
      <c r="H303" s="192">
        <f>SUM(F303,D303)</f>
        <v>3864.6699999999996</v>
      </c>
      <c r="I303" s="424"/>
      <c r="J303" s="424"/>
      <c r="K303" s="424"/>
      <c r="L303" s="279"/>
    </row>
    <row r="304" spans="1:11" ht="30" customHeight="1">
      <c r="A304" s="225" t="s">
        <v>12</v>
      </c>
      <c r="B304" s="196">
        <v>9017.39</v>
      </c>
      <c r="C304" s="197">
        <v>2298.47</v>
      </c>
      <c r="D304" s="198">
        <v>4095.41</v>
      </c>
      <c r="E304" s="197">
        <v>276.87</v>
      </c>
      <c r="F304" s="199">
        <v>493.32</v>
      </c>
      <c r="G304" s="313">
        <f>SUM(C304,E304)</f>
        <v>2575.3399999999997</v>
      </c>
      <c r="H304" s="192">
        <f>SUM(F304,D304)</f>
        <v>4588.73</v>
      </c>
      <c r="I304" s="424"/>
      <c r="J304" s="424"/>
      <c r="K304" s="424"/>
    </row>
    <row r="305" spans="1:11" ht="30" customHeight="1">
      <c r="A305" s="225" t="s">
        <v>13</v>
      </c>
      <c r="B305" s="196">
        <v>12973.09</v>
      </c>
      <c r="C305" s="197">
        <v>3281.34</v>
      </c>
      <c r="D305" s="198">
        <v>6260.59</v>
      </c>
      <c r="E305" s="199">
        <v>421.99</v>
      </c>
      <c r="F305" s="199">
        <v>805.14</v>
      </c>
      <c r="G305" s="313">
        <f>SUM(C305,E305)</f>
        <v>3703.33</v>
      </c>
      <c r="H305" s="192">
        <f>SUM(F305,D305)</f>
        <v>7065.7300000000005</v>
      </c>
      <c r="I305" s="424"/>
      <c r="J305" s="424"/>
      <c r="K305" s="424"/>
    </row>
    <row r="306" spans="1:12" ht="30" customHeight="1">
      <c r="A306" s="225"/>
      <c r="B306" s="200"/>
      <c r="C306" s="197"/>
      <c r="D306" s="198"/>
      <c r="E306" s="201"/>
      <c r="F306" s="201"/>
      <c r="G306" s="313"/>
      <c r="H306" s="192"/>
      <c r="I306" s="424"/>
      <c r="J306" s="424"/>
      <c r="K306" s="424"/>
      <c r="L306" s="283"/>
    </row>
    <row r="307" spans="1:13" ht="30" customHeight="1">
      <c r="A307" s="225" t="s">
        <v>14</v>
      </c>
      <c r="B307" s="281">
        <v>9458.858999999999</v>
      </c>
      <c r="C307" s="280">
        <v>2311.57</v>
      </c>
      <c r="D307" s="223">
        <v>4403.27</v>
      </c>
      <c r="E307" s="256">
        <v>467.6</v>
      </c>
      <c r="F307" s="223">
        <v>890.73</v>
      </c>
      <c r="G307" s="313">
        <f>SUM(C307,E307)</f>
        <v>2779.17</v>
      </c>
      <c r="H307" s="192">
        <f aca="true" t="shared" si="13" ref="H307:H313">SUM(F307,D307)</f>
        <v>5294</v>
      </c>
      <c r="I307" s="192"/>
      <c r="J307" s="192"/>
      <c r="K307" s="192"/>
      <c r="L307" s="282"/>
      <c r="M307" s="255"/>
    </row>
    <row r="308" spans="1:13" ht="30" customHeight="1">
      <c r="A308" s="225" t="s">
        <v>15</v>
      </c>
      <c r="B308" s="281">
        <v>13375.012999999999</v>
      </c>
      <c r="C308" s="280">
        <v>3787.27</v>
      </c>
      <c r="D308" s="223">
        <v>7192.71</v>
      </c>
      <c r="E308" s="197">
        <v>241.42</v>
      </c>
      <c r="F308" s="199">
        <v>458.49</v>
      </c>
      <c r="G308" s="313">
        <f>SUM(C308,E308)</f>
        <v>4028.69</v>
      </c>
      <c r="H308" s="192">
        <f t="shared" si="13"/>
        <v>7651.2</v>
      </c>
      <c r="I308" s="424"/>
      <c r="J308" s="424"/>
      <c r="K308" s="424"/>
      <c r="L308" s="255"/>
      <c r="M308" s="255"/>
    </row>
    <row r="309" spans="1:12" ht="30" customHeight="1">
      <c r="A309" s="225" t="s">
        <v>16</v>
      </c>
      <c r="B309" s="202">
        <v>4679.3</v>
      </c>
      <c r="C309" s="203">
        <v>1214.32</v>
      </c>
      <c r="D309" s="204">
        <v>2359.38</v>
      </c>
      <c r="E309" s="197">
        <v>263.76</v>
      </c>
      <c r="F309" s="199">
        <v>512.48</v>
      </c>
      <c r="G309" s="313">
        <f>SUM(C309,E309)</f>
        <v>1478.08</v>
      </c>
      <c r="H309" s="192">
        <f t="shared" si="13"/>
        <v>2871.86</v>
      </c>
      <c r="I309" s="424"/>
      <c r="J309" s="424"/>
      <c r="K309" s="424"/>
      <c r="L309" s="203">
        <f>263760.55+1214321.37</f>
        <v>1478081.9200000002</v>
      </c>
    </row>
    <row r="310" spans="1:12" ht="30" customHeight="1">
      <c r="A310" s="225"/>
      <c r="B310" s="202"/>
      <c r="C310" s="203"/>
      <c r="D310" s="204"/>
      <c r="E310" s="197"/>
      <c r="F310" s="199"/>
      <c r="G310" s="313"/>
      <c r="H310" s="192"/>
      <c r="I310" s="424"/>
      <c r="J310" s="424"/>
      <c r="K310" s="424"/>
      <c r="L310" s="278"/>
    </row>
    <row r="311" spans="1:11" ht="30" customHeight="1">
      <c r="A311" s="226" t="s">
        <v>17</v>
      </c>
      <c r="B311" s="202">
        <v>12680.62</v>
      </c>
      <c r="C311" s="203">
        <v>3645.25</v>
      </c>
      <c r="D311" s="204">
        <v>7408.39</v>
      </c>
      <c r="E311" s="197">
        <v>683.92</v>
      </c>
      <c r="F311" s="199">
        <v>1389.95</v>
      </c>
      <c r="G311" s="313">
        <f>SUM(C311,E311)</f>
        <v>4329.17</v>
      </c>
      <c r="H311" s="192">
        <f t="shared" si="13"/>
        <v>8798.34</v>
      </c>
      <c r="I311" s="424"/>
      <c r="J311" s="424"/>
      <c r="K311" s="424"/>
    </row>
    <row r="312" spans="1:11" ht="30" customHeight="1">
      <c r="A312" s="225" t="s">
        <v>18</v>
      </c>
      <c r="B312" s="207">
        <v>13633.45</v>
      </c>
      <c r="C312" s="197">
        <v>3700.45</v>
      </c>
      <c r="D312" s="198">
        <v>7619.66</v>
      </c>
      <c r="E312" s="197">
        <v>80.53</v>
      </c>
      <c r="F312" s="199">
        <v>165.83</v>
      </c>
      <c r="G312" s="313">
        <f>SUM(C312,E312)</f>
        <v>3780.98</v>
      </c>
      <c r="H312" s="192">
        <f t="shared" si="13"/>
        <v>7785.49</v>
      </c>
      <c r="I312" s="424"/>
      <c r="J312" s="424"/>
      <c r="K312" s="424"/>
    </row>
    <row r="313" spans="1:11" ht="30" customHeight="1">
      <c r="A313" s="225" t="s">
        <v>19</v>
      </c>
      <c r="B313" s="208">
        <v>19271.28</v>
      </c>
      <c r="C313" s="203">
        <v>4151.56</v>
      </c>
      <c r="D313" s="204">
        <v>8592.15</v>
      </c>
      <c r="E313" s="197">
        <v>10.67</v>
      </c>
      <c r="F313" s="199">
        <v>22.08</v>
      </c>
      <c r="G313" s="313">
        <f>SUM(C313,E313)</f>
        <v>4162.2300000000005</v>
      </c>
      <c r="H313" s="192">
        <f t="shared" si="13"/>
        <v>8614.23</v>
      </c>
      <c r="I313" s="424"/>
      <c r="J313" s="424"/>
      <c r="K313" s="424"/>
    </row>
    <row r="314" spans="1:11" ht="30" customHeight="1">
      <c r="A314" s="225"/>
      <c r="B314" s="208"/>
      <c r="C314" s="203"/>
      <c r="D314" s="204"/>
      <c r="E314" s="197"/>
      <c r="F314" s="199"/>
      <c r="G314" s="313"/>
      <c r="H314" s="192"/>
      <c r="I314" s="424"/>
      <c r="J314" s="424"/>
      <c r="K314" s="424"/>
    </row>
    <row r="315" spans="1:11" ht="30" customHeight="1">
      <c r="A315" s="225" t="s">
        <v>20</v>
      </c>
      <c r="B315" s="202">
        <v>4219.775</v>
      </c>
      <c r="C315" s="203">
        <v>928.65</v>
      </c>
      <c r="D315" s="204">
        <v>1962.78</v>
      </c>
      <c r="E315" s="197">
        <v>404.06</v>
      </c>
      <c r="F315" s="206">
        <v>854.02</v>
      </c>
      <c r="G315" s="314">
        <f>SUM(C315,E315)</f>
        <v>1332.71</v>
      </c>
      <c r="H315" s="194">
        <f>SUM(F315,D315)</f>
        <v>2816.8</v>
      </c>
      <c r="I315" s="195"/>
      <c r="J315" s="195"/>
      <c r="K315" s="195"/>
    </row>
    <row r="316" spans="1:11" ht="30" customHeight="1">
      <c r="A316" s="225" t="s">
        <v>21</v>
      </c>
      <c r="B316" s="202">
        <v>15342.96</v>
      </c>
      <c r="C316" s="203">
        <v>3457.79</v>
      </c>
      <c r="D316" s="204">
        <v>7826.54</v>
      </c>
      <c r="E316" s="285">
        <v>89.7</v>
      </c>
      <c r="F316" s="206">
        <v>201.85</v>
      </c>
      <c r="G316" s="314">
        <f>SUM(C316,E316)</f>
        <v>3547.49</v>
      </c>
      <c r="H316" s="194">
        <f>SUM(F316,D316)</f>
        <v>8028.39</v>
      </c>
      <c r="I316" s="195"/>
      <c r="J316" s="195"/>
      <c r="K316" s="195"/>
    </row>
    <row r="317" spans="1:13" ht="30" customHeight="1">
      <c r="A317" s="225" t="s">
        <v>22</v>
      </c>
      <c r="B317" s="208">
        <v>14765.13</v>
      </c>
      <c r="C317" s="203">
        <v>2904.36</v>
      </c>
      <c r="D317" s="204">
        <v>6425.8</v>
      </c>
      <c r="E317" s="211">
        <v>511.33</v>
      </c>
      <c r="F317" s="210">
        <v>1131.3</v>
      </c>
      <c r="G317" s="314">
        <f>SUM(C317,E317)</f>
        <v>3415.69</v>
      </c>
      <c r="H317" s="194">
        <f>SUM(F317,D317)</f>
        <v>7557.1</v>
      </c>
      <c r="I317" s="195"/>
      <c r="J317" s="195"/>
      <c r="K317" s="195"/>
      <c r="M317">
        <v>89700.58</v>
      </c>
    </row>
    <row r="318" spans="1:13" ht="30" customHeight="1">
      <c r="A318" s="225"/>
      <c r="B318" s="200"/>
      <c r="C318" s="197"/>
      <c r="D318" s="198"/>
      <c r="E318" s="211"/>
      <c r="F318" s="210"/>
      <c r="G318" s="314"/>
      <c r="H318" s="194"/>
      <c r="I318" s="195"/>
      <c r="J318" s="195"/>
      <c r="K318" s="195"/>
      <c r="M318">
        <v>3478044.91</v>
      </c>
    </row>
    <row r="319" spans="1:13" ht="30" customHeight="1">
      <c r="A319" s="333" t="s">
        <v>23</v>
      </c>
      <c r="B319" s="334">
        <f>SUM(B303:B305)</f>
        <v>30031.44</v>
      </c>
      <c r="C319" s="335">
        <f>SUM(C303:C305)</f>
        <v>7593.99</v>
      </c>
      <c r="D319" s="336">
        <f>SUM(D303:D305)</f>
        <v>13688.24</v>
      </c>
      <c r="E319" s="335">
        <f>SUM(E303:E305)</f>
        <v>1020.69</v>
      </c>
      <c r="F319" s="337">
        <f>SUM(F303:F305)</f>
        <v>1830.8899999999999</v>
      </c>
      <c r="G319" s="338">
        <f>SUM(C319,E319)</f>
        <v>8614.68</v>
      </c>
      <c r="H319" s="339">
        <f>SUM(F319,D319)</f>
        <v>15519.13</v>
      </c>
      <c r="I319" s="338"/>
      <c r="J319" s="338"/>
      <c r="K319" s="338"/>
      <c r="M319" s="255">
        <f>SUM(M317:M318)</f>
        <v>3567745.49</v>
      </c>
    </row>
    <row r="320" spans="1:11" ht="30" customHeight="1">
      <c r="A320" s="333" t="s">
        <v>24</v>
      </c>
      <c r="B320" s="334">
        <f>SUM(B307:B309)</f>
        <v>27513.171999999995</v>
      </c>
      <c r="C320" s="335">
        <f>SUM(C307:C309)</f>
        <v>7313.16</v>
      </c>
      <c r="D320" s="336">
        <f>SUM(D307:D309)</f>
        <v>13955.36</v>
      </c>
      <c r="E320" s="335">
        <f>SUM(E307:E309)</f>
        <v>972.78</v>
      </c>
      <c r="F320" s="337">
        <f>SUM(F307:F309)</f>
        <v>1861.7</v>
      </c>
      <c r="G320" s="338">
        <f>SUM(C320,E320)</f>
        <v>8285.94</v>
      </c>
      <c r="H320" s="339">
        <f>SUM(F320,D320)</f>
        <v>15817.060000000001</v>
      </c>
      <c r="I320" s="338"/>
      <c r="J320" s="338"/>
      <c r="K320" s="338"/>
    </row>
    <row r="321" spans="1:11" ht="30" customHeight="1">
      <c r="A321" s="333" t="s">
        <v>25</v>
      </c>
      <c r="B321" s="340">
        <f>SUM(B311:B313)</f>
        <v>45585.35</v>
      </c>
      <c r="C321" s="340">
        <f>SUM(C311:C313)</f>
        <v>11497.26</v>
      </c>
      <c r="D321" s="341">
        <f>SUM(D311:D313)</f>
        <v>23620.199999999997</v>
      </c>
      <c r="E321" s="340">
        <f>SUM(E311:E313)</f>
        <v>775.1199999999999</v>
      </c>
      <c r="F321" s="342">
        <f>SUM(F311:F313)</f>
        <v>1577.86</v>
      </c>
      <c r="G321" s="338">
        <f>SUM(C321,E321)</f>
        <v>12272.380000000001</v>
      </c>
      <c r="H321" s="339">
        <f>SUM(F321,D321)</f>
        <v>25198.059999999998</v>
      </c>
      <c r="I321" s="338"/>
      <c r="J321" s="338"/>
      <c r="K321" s="338"/>
    </row>
    <row r="322" spans="1:11" ht="30" customHeight="1">
      <c r="A322" s="333" t="s">
        <v>26</v>
      </c>
      <c r="B322" s="343">
        <f aca="true" t="shared" si="14" ref="B322:H322">SUM(B315:B317)</f>
        <v>34327.865</v>
      </c>
      <c r="C322" s="344">
        <f t="shared" si="14"/>
        <v>7290.799999999999</v>
      </c>
      <c r="D322" s="345">
        <f t="shared" si="14"/>
        <v>16215.119999999999</v>
      </c>
      <c r="E322" s="346">
        <f t="shared" si="14"/>
        <v>1005.0899999999999</v>
      </c>
      <c r="F322" s="339">
        <f t="shared" si="14"/>
        <v>2187.17</v>
      </c>
      <c r="G322" s="338">
        <f t="shared" si="14"/>
        <v>8295.89</v>
      </c>
      <c r="H322" s="339">
        <f t="shared" si="14"/>
        <v>18402.29</v>
      </c>
      <c r="I322" s="338"/>
      <c r="J322" s="338"/>
      <c r="K322" s="338"/>
    </row>
    <row r="323" spans="1:11" ht="30" customHeight="1">
      <c r="A323" s="225"/>
      <c r="B323" s="196"/>
      <c r="C323" s="197"/>
      <c r="D323" s="223"/>
      <c r="E323" s="211"/>
      <c r="F323" s="222"/>
      <c r="G323" s="315"/>
      <c r="H323" s="194"/>
      <c r="I323" s="195"/>
      <c r="J323" s="195"/>
      <c r="K323" s="195"/>
    </row>
    <row r="324" spans="1:11" ht="30" customHeight="1">
      <c r="A324" s="260" t="s">
        <v>27</v>
      </c>
      <c r="B324" s="216">
        <f>SUM(B319:B320)</f>
        <v>57544.611999999994</v>
      </c>
      <c r="C324" s="213">
        <f>SUM(C319:C320)</f>
        <v>14907.15</v>
      </c>
      <c r="D324" s="214">
        <f>SUM(D319:D320)</f>
        <v>27643.6</v>
      </c>
      <c r="E324" s="213">
        <f>SUM(E319:E320)</f>
        <v>1993.47</v>
      </c>
      <c r="F324" s="215">
        <f>SUM(F319:F320)</f>
        <v>3692.59</v>
      </c>
      <c r="G324" s="315">
        <f>SUM(C324,E324)</f>
        <v>16900.62</v>
      </c>
      <c r="H324" s="194">
        <f>SUM(F324,D324)</f>
        <v>31336.19</v>
      </c>
      <c r="I324" s="195"/>
      <c r="J324" s="195"/>
      <c r="K324" s="195"/>
    </row>
    <row r="325" spans="1:11" ht="30" customHeight="1">
      <c r="A325" s="260" t="s">
        <v>28</v>
      </c>
      <c r="B325" s="224">
        <f aca="true" t="shared" si="15" ref="B325:H325">SUM(B321:B322)</f>
        <v>79913.215</v>
      </c>
      <c r="C325" s="213">
        <f t="shared" si="15"/>
        <v>18788.059999999998</v>
      </c>
      <c r="D325" s="215">
        <f t="shared" si="15"/>
        <v>39835.31999999999</v>
      </c>
      <c r="E325" s="193">
        <f t="shared" si="15"/>
        <v>1780.2099999999998</v>
      </c>
      <c r="F325" s="195">
        <f t="shared" si="15"/>
        <v>3765.0299999999997</v>
      </c>
      <c r="G325" s="314">
        <f t="shared" si="15"/>
        <v>20568.27</v>
      </c>
      <c r="H325" s="194">
        <f t="shared" si="15"/>
        <v>43600.35</v>
      </c>
      <c r="I325" s="195"/>
      <c r="J325" s="195"/>
      <c r="K325" s="195"/>
    </row>
    <row r="326" spans="1:11" ht="30" customHeight="1">
      <c r="A326" s="225"/>
      <c r="B326" s="200"/>
      <c r="C326" s="197"/>
      <c r="D326" s="198"/>
      <c r="E326" s="229"/>
      <c r="F326" s="257"/>
      <c r="G326" s="314"/>
      <c r="H326" s="194"/>
      <c r="I326" s="195"/>
      <c r="J326" s="195"/>
      <c r="K326" s="195"/>
    </row>
    <row r="327" spans="1:11" ht="30" customHeight="1">
      <c r="A327" s="262" t="s">
        <v>29</v>
      </c>
      <c r="B327" s="263">
        <f>SUM(B324:B325)</f>
        <v>137457.827</v>
      </c>
      <c r="C327" s="264">
        <f>SUM(C324:C325)</f>
        <v>33695.21</v>
      </c>
      <c r="D327" s="265">
        <f>SUM(D324:D325)</f>
        <v>67478.91999999998</v>
      </c>
      <c r="E327" s="266">
        <f>SUM(E324:E325)</f>
        <v>3773.68</v>
      </c>
      <c r="F327" s="267">
        <f>SUM(F324:F325)</f>
        <v>7457.62</v>
      </c>
      <c r="G327" s="267">
        <f>SUM(C327,E327)</f>
        <v>37468.89</v>
      </c>
      <c r="H327" s="268">
        <f>SUM(F327,D327)</f>
        <v>74936.53999999998</v>
      </c>
      <c r="I327" s="425"/>
      <c r="J327" s="425"/>
      <c r="K327" s="425"/>
    </row>
    <row r="328" spans="1:11" ht="16.5">
      <c r="A328" s="227"/>
      <c r="B328" s="170"/>
      <c r="C328" s="170"/>
      <c r="D328" s="170"/>
      <c r="E328" s="169"/>
      <c r="F328" s="169"/>
      <c r="G328" s="317"/>
      <c r="H328" s="169"/>
      <c r="I328" s="169"/>
      <c r="J328" s="169"/>
      <c r="K328" s="169"/>
    </row>
    <row r="329" spans="1:11" ht="16.5">
      <c r="A329" s="227"/>
      <c r="B329" s="170"/>
      <c r="C329" s="170"/>
      <c r="D329" s="170"/>
      <c r="E329" s="169"/>
      <c r="F329" s="169"/>
      <c r="G329" s="317"/>
      <c r="H329" s="169"/>
      <c r="I329" s="169"/>
      <c r="J329" s="169"/>
      <c r="K329" s="169"/>
    </row>
    <row r="330" spans="1:11" ht="16.5">
      <c r="A330" s="227"/>
      <c r="B330" s="171" t="s">
        <v>42</v>
      </c>
      <c r="C330" s="172" t="s">
        <v>5</v>
      </c>
      <c r="D330" s="173" t="s">
        <v>43</v>
      </c>
      <c r="E330" s="174" t="s">
        <v>44</v>
      </c>
      <c r="F330" s="169"/>
      <c r="G330" s="317"/>
      <c r="H330" s="169"/>
      <c r="I330" s="169"/>
      <c r="J330" s="169"/>
      <c r="K330" s="169"/>
    </row>
    <row r="331" spans="1:11" ht="16.5">
      <c r="A331" s="228" t="s">
        <v>34</v>
      </c>
      <c r="B331" s="175"/>
      <c r="C331" s="175"/>
      <c r="D331" s="176"/>
      <c r="E331" s="177"/>
      <c r="F331" s="169"/>
      <c r="G331" s="317"/>
      <c r="H331" s="169"/>
      <c r="I331" s="169"/>
      <c r="J331" s="169"/>
      <c r="K331" s="169"/>
    </row>
    <row r="332" spans="1:11" ht="16.5">
      <c r="A332" s="229" t="s">
        <v>36</v>
      </c>
      <c r="B332" s="178"/>
      <c r="C332" s="178"/>
      <c r="D332" s="179"/>
      <c r="E332" s="180"/>
      <c r="F332" s="169"/>
      <c r="G332" s="317"/>
      <c r="H332" s="169"/>
      <c r="I332" s="169"/>
      <c r="J332" s="169"/>
      <c r="K332" s="169"/>
    </row>
    <row r="333" spans="1:11" ht="16.5">
      <c r="A333" s="229" t="s">
        <v>52</v>
      </c>
      <c r="B333" s="178"/>
      <c r="C333" s="178"/>
      <c r="D333" s="179"/>
      <c r="E333" s="180"/>
      <c r="F333" s="169"/>
      <c r="G333" s="317"/>
      <c r="H333" s="169"/>
      <c r="I333" s="169"/>
      <c r="J333" s="169"/>
      <c r="K333" s="169"/>
    </row>
    <row r="334" spans="1:11" ht="16.5">
      <c r="A334" s="230" t="s">
        <v>38</v>
      </c>
      <c r="B334" s="181"/>
      <c r="C334" s="181"/>
      <c r="D334" s="182"/>
      <c r="E334" s="183"/>
      <c r="F334" s="169"/>
      <c r="G334" s="317"/>
      <c r="H334" s="169"/>
      <c r="I334" s="169"/>
      <c r="J334" s="169"/>
      <c r="K334" s="169"/>
    </row>
    <row r="335" spans="1:11" ht="15.75">
      <c r="A335" s="190" t="s">
        <v>55</v>
      </c>
      <c r="B335" s="178"/>
      <c r="C335" s="178"/>
      <c r="D335" s="178"/>
      <c r="E335" s="189"/>
      <c r="F335" s="169"/>
      <c r="G335" s="317"/>
      <c r="H335" s="169"/>
      <c r="I335" s="169"/>
      <c r="J335" s="169"/>
      <c r="K335" s="169"/>
    </row>
    <row r="336" spans="1:11" ht="16.5">
      <c r="A336" s="284" t="s">
        <v>58</v>
      </c>
      <c r="B336" s="178"/>
      <c r="C336" s="178"/>
      <c r="D336" s="178"/>
      <c r="E336" s="189"/>
      <c r="F336" s="169"/>
      <c r="G336" s="317"/>
      <c r="H336" s="169"/>
      <c r="I336" s="169"/>
      <c r="J336" s="169"/>
      <c r="K336" s="169"/>
    </row>
    <row r="337" spans="1:4" ht="15.75">
      <c r="A337" s="29" t="s">
        <v>56</v>
      </c>
      <c r="C337" s="127"/>
      <c r="D337" s="127"/>
    </row>
    <row r="338" ht="15.75"/>
    <row r="339" ht="15.75"/>
    <row r="340" ht="15.75"/>
    <row r="341" spans="1:11" ht="30" customHeight="1">
      <c r="A341" s="460" t="s">
        <v>48</v>
      </c>
      <c r="B341" s="460"/>
      <c r="C341" s="460"/>
      <c r="D341" s="460"/>
      <c r="E341" s="460"/>
      <c r="F341" s="460"/>
      <c r="G341" s="460"/>
      <c r="H341" s="460"/>
      <c r="I341" s="184"/>
      <c r="J341" s="184"/>
      <c r="K341" s="184"/>
    </row>
    <row r="342" spans="1:11" ht="30" customHeight="1">
      <c r="A342" s="184">
        <v>2002</v>
      </c>
      <c r="B342" s="185"/>
      <c r="C342" s="185"/>
      <c r="D342" s="185"/>
      <c r="E342" s="185"/>
      <c r="F342" s="185"/>
      <c r="G342" s="309"/>
      <c r="H342" s="185"/>
      <c r="I342" s="185"/>
      <c r="J342" s="185"/>
      <c r="K342" s="185"/>
    </row>
    <row r="343" spans="1:11" ht="30" customHeight="1">
      <c r="A343" s="158"/>
      <c r="B343" s="32"/>
      <c r="C343" s="32"/>
      <c r="D343" s="32"/>
      <c r="E343" s="32"/>
      <c r="F343" s="32"/>
      <c r="G343" s="310"/>
      <c r="H343" s="32"/>
      <c r="I343" s="32"/>
      <c r="J343" s="32"/>
      <c r="K343" s="32"/>
    </row>
    <row r="344" spans="1:11" ht="30" customHeight="1">
      <c r="A344" s="159"/>
      <c r="B344" s="444" t="s">
        <v>49</v>
      </c>
      <c r="C344" s="445"/>
      <c r="D344" s="446"/>
      <c r="E344" s="447" t="s">
        <v>50</v>
      </c>
      <c r="F344" s="448"/>
      <c r="G344" s="449" t="s">
        <v>51</v>
      </c>
      <c r="H344" s="461"/>
      <c r="I344" s="421"/>
      <c r="J344" s="421"/>
      <c r="K344" s="421"/>
    </row>
    <row r="345" spans="1:11" ht="30" customHeight="1">
      <c r="A345" s="42" t="s">
        <v>1</v>
      </c>
      <c r="B345" s="90" t="s">
        <v>54</v>
      </c>
      <c r="C345" s="453" t="s">
        <v>3</v>
      </c>
      <c r="D345" s="452"/>
      <c r="E345" s="453" t="s">
        <v>3</v>
      </c>
      <c r="F345" s="474"/>
      <c r="G345" s="455" t="s">
        <v>3</v>
      </c>
      <c r="H345" s="459"/>
      <c r="I345" s="422"/>
      <c r="J345" s="422"/>
      <c r="K345" s="422"/>
    </row>
    <row r="346" spans="1:11" ht="30" customHeight="1">
      <c r="A346" s="11"/>
      <c r="B346" s="160" t="s">
        <v>53</v>
      </c>
      <c r="C346" s="90" t="s">
        <v>5</v>
      </c>
      <c r="D346" s="162" t="s">
        <v>6</v>
      </c>
      <c r="E346" s="90" t="s">
        <v>5</v>
      </c>
      <c r="F346" s="163" t="s">
        <v>6</v>
      </c>
      <c r="G346" s="320" t="s">
        <v>5</v>
      </c>
      <c r="H346" s="191" t="s">
        <v>6</v>
      </c>
      <c r="I346" s="422"/>
      <c r="J346" s="422"/>
      <c r="K346" s="422"/>
    </row>
    <row r="347" spans="1:11" ht="30" customHeight="1">
      <c r="A347" s="165" t="s">
        <v>7</v>
      </c>
      <c r="B347" s="166" t="s">
        <v>8</v>
      </c>
      <c r="C347" s="166" t="s">
        <v>9</v>
      </c>
      <c r="D347" s="168" t="s">
        <v>10</v>
      </c>
      <c r="E347" s="295">
        <v>5</v>
      </c>
      <c r="F347" s="187">
        <v>6</v>
      </c>
      <c r="G347" s="327">
        <v>7</v>
      </c>
      <c r="H347" s="290">
        <v>9</v>
      </c>
      <c r="I347" s="426"/>
      <c r="J347" s="426"/>
      <c r="K347" s="426"/>
    </row>
    <row r="348" spans="1:11" ht="30" customHeight="1">
      <c r="A348" s="225" t="s">
        <v>11</v>
      </c>
      <c r="B348" s="207">
        <v>8362.81</v>
      </c>
      <c r="C348" s="207">
        <v>1828.66</v>
      </c>
      <c r="D348" s="198">
        <v>2970.56</v>
      </c>
      <c r="E348" s="207">
        <v>146.48</v>
      </c>
      <c r="F348" s="199">
        <v>304.83</v>
      </c>
      <c r="G348" s="328">
        <f aca="true" t="shared" si="16" ref="G348:G359">SUM(C348,E348)</f>
        <v>1975.14</v>
      </c>
      <c r="H348" s="330">
        <f>SUM(F348,D348)</f>
        <v>3275.39</v>
      </c>
      <c r="I348" s="424"/>
      <c r="J348" s="424"/>
      <c r="K348" s="424"/>
    </row>
    <row r="349" spans="1:11" ht="30" customHeight="1">
      <c r="A349" s="225" t="s">
        <v>12</v>
      </c>
      <c r="B349" s="196">
        <v>15725.79</v>
      </c>
      <c r="C349" s="207">
        <v>3161.72</v>
      </c>
      <c r="D349" s="198">
        <v>6647.9</v>
      </c>
      <c r="E349" s="207">
        <v>123.44</v>
      </c>
      <c r="F349" s="199">
        <v>257.73</v>
      </c>
      <c r="G349" s="328">
        <f t="shared" si="16"/>
        <v>3285.16</v>
      </c>
      <c r="H349" s="330">
        <f>SUM(F349,D349)</f>
        <v>6905.629999999999</v>
      </c>
      <c r="I349" s="424"/>
      <c r="J349" s="424"/>
      <c r="K349" s="424"/>
    </row>
    <row r="350" spans="1:11" ht="30" customHeight="1">
      <c r="A350" s="225" t="s">
        <v>13</v>
      </c>
      <c r="B350" s="196">
        <v>17118.55</v>
      </c>
      <c r="C350" s="207">
        <v>3792.79</v>
      </c>
      <c r="D350" s="198">
        <v>8168.2</v>
      </c>
      <c r="E350" s="291">
        <v>194.29</v>
      </c>
      <c r="F350" s="199">
        <v>418.43</v>
      </c>
      <c r="G350" s="328">
        <f t="shared" si="16"/>
        <v>3987.08</v>
      </c>
      <c r="H350" s="330">
        <f>SUM(F350,D350)</f>
        <v>8586.63</v>
      </c>
      <c r="I350" s="424"/>
      <c r="J350" s="424"/>
      <c r="K350" s="424"/>
    </row>
    <row r="351" spans="1:11" ht="30" customHeight="1">
      <c r="A351" s="225" t="s">
        <v>14</v>
      </c>
      <c r="B351" s="281">
        <v>16410.04</v>
      </c>
      <c r="C351" s="291">
        <v>3799.48</v>
      </c>
      <c r="D351" s="223">
        <v>8214.96</v>
      </c>
      <c r="E351" s="292">
        <v>404.59</v>
      </c>
      <c r="F351" s="223">
        <v>874.78</v>
      </c>
      <c r="G351" s="328">
        <f t="shared" si="16"/>
        <v>4204.07</v>
      </c>
      <c r="H351" s="330">
        <f aca="true" t="shared" si="17" ref="H351:H356">SUM(F351,D351)</f>
        <v>9089.74</v>
      </c>
      <c r="I351" s="424"/>
      <c r="J351" s="424"/>
      <c r="K351" s="424"/>
    </row>
    <row r="352" spans="1:11" ht="30" customHeight="1">
      <c r="A352" s="225" t="s">
        <v>15</v>
      </c>
      <c r="B352" s="281">
        <v>10538.45</v>
      </c>
      <c r="C352" s="291">
        <v>2548.7</v>
      </c>
      <c r="D352" s="223">
        <v>5289.03</v>
      </c>
      <c r="E352" s="207">
        <v>13.61</v>
      </c>
      <c r="F352" s="199">
        <v>28.25</v>
      </c>
      <c r="G352" s="328">
        <f t="shared" si="16"/>
        <v>2562.31</v>
      </c>
      <c r="H352" s="330">
        <f t="shared" si="17"/>
        <v>5317.28</v>
      </c>
      <c r="I352" s="424"/>
      <c r="J352" s="424"/>
      <c r="K352" s="424"/>
    </row>
    <row r="353" spans="1:11" ht="30" customHeight="1">
      <c r="A353" s="225" t="s">
        <v>16</v>
      </c>
      <c r="B353" s="202">
        <v>15090.835</v>
      </c>
      <c r="C353" s="208">
        <v>3629.43</v>
      </c>
      <c r="D353" s="204">
        <v>7325.75</v>
      </c>
      <c r="E353" s="207">
        <v>560</v>
      </c>
      <c r="F353" s="199">
        <v>1130.31</v>
      </c>
      <c r="G353" s="328">
        <f t="shared" si="16"/>
        <v>4189.43</v>
      </c>
      <c r="H353" s="330">
        <f t="shared" si="17"/>
        <v>8456.06</v>
      </c>
      <c r="I353" s="424"/>
      <c r="J353" s="424"/>
      <c r="K353" s="424"/>
    </row>
    <row r="354" spans="1:11" ht="30" customHeight="1">
      <c r="A354" s="226" t="s">
        <v>17</v>
      </c>
      <c r="B354" s="202">
        <v>21764.83</v>
      </c>
      <c r="C354" s="208">
        <v>4698.73</v>
      </c>
      <c r="D354" s="204">
        <v>9668.43</v>
      </c>
      <c r="E354" s="207">
        <v>725.61</v>
      </c>
      <c r="F354" s="199">
        <v>1493.07</v>
      </c>
      <c r="G354" s="328">
        <f t="shared" si="16"/>
        <v>5424.339999999999</v>
      </c>
      <c r="H354" s="330">
        <f t="shared" si="17"/>
        <v>11161.5</v>
      </c>
      <c r="I354" s="424"/>
      <c r="J354" s="424"/>
      <c r="K354" s="424"/>
    </row>
    <row r="355" spans="1:11" ht="30" customHeight="1">
      <c r="A355" s="225" t="s">
        <v>18</v>
      </c>
      <c r="B355" s="207">
        <v>15985.9</v>
      </c>
      <c r="C355" s="207">
        <v>4285.03</v>
      </c>
      <c r="D355" s="198">
        <v>8860.03</v>
      </c>
      <c r="E355" s="207">
        <v>114.81</v>
      </c>
      <c r="F355" s="199">
        <v>237.39</v>
      </c>
      <c r="G355" s="328">
        <f t="shared" si="16"/>
        <v>4399.84</v>
      </c>
      <c r="H355" s="330">
        <f t="shared" si="17"/>
        <v>9097.42</v>
      </c>
      <c r="I355" s="424"/>
      <c r="J355" s="424"/>
      <c r="K355" s="424"/>
    </row>
    <row r="356" spans="1:12" ht="30" customHeight="1">
      <c r="A356" s="225" t="s">
        <v>19</v>
      </c>
      <c r="B356" s="208">
        <v>6678.94</v>
      </c>
      <c r="C356" s="208">
        <f>D356/L356*1000</f>
        <v>2210.0698951092654</v>
      </c>
      <c r="D356" s="204">
        <v>4597.52</v>
      </c>
      <c r="E356" s="207">
        <f>F356/L356*1000</f>
        <v>84.32599771182447</v>
      </c>
      <c r="F356" s="199">
        <v>175.42</v>
      </c>
      <c r="G356" s="328">
        <f t="shared" si="16"/>
        <v>2294.39589282109</v>
      </c>
      <c r="H356" s="330">
        <f t="shared" si="17"/>
        <v>4772.9400000000005</v>
      </c>
      <c r="I356" s="424"/>
      <c r="J356" s="424"/>
      <c r="K356" s="424"/>
      <c r="L356">
        <v>2080.26</v>
      </c>
    </row>
    <row r="357" spans="1:12" ht="30" customHeight="1">
      <c r="A357" s="225" t="s">
        <v>20</v>
      </c>
      <c r="B357" s="202">
        <v>21860.79</v>
      </c>
      <c r="C357" s="208">
        <f>D357/L357*1000</f>
        <v>5783.9420594703115</v>
      </c>
      <c r="D357" s="204">
        <v>12098.85</v>
      </c>
      <c r="E357" s="207">
        <f>F357/L357*1000</f>
        <v>97.56190840424514</v>
      </c>
      <c r="F357" s="206">
        <v>204.08</v>
      </c>
      <c r="G357" s="329">
        <f t="shared" si="16"/>
        <v>5881.503967874557</v>
      </c>
      <c r="H357" s="331">
        <f>SUM(F357,D357)</f>
        <v>12302.93</v>
      </c>
      <c r="I357" s="195"/>
      <c r="J357" s="195"/>
      <c r="K357" s="195"/>
      <c r="L357">
        <v>2091.8</v>
      </c>
    </row>
    <row r="358" spans="1:12" ht="30" customHeight="1">
      <c r="A358" s="225" t="s">
        <v>21</v>
      </c>
      <c r="B358" s="202">
        <v>4810.975</v>
      </c>
      <c r="C358" s="208">
        <f>D358/L358*1000</f>
        <v>1345.9616790715986</v>
      </c>
      <c r="D358" s="204">
        <v>2871.69</v>
      </c>
      <c r="E358" s="207">
        <f>F358/L358*1000</f>
        <v>100.43776598736385</v>
      </c>
      <c r="F358" s="206">
        <v>214.29</v>
      </c>
      <c r="G358" s="329">
        <f t="shared" si="16"/>
        <v>1446.3994450589626</v>
      </c>
      <c r="H358" s="331">
        <f>SUM(F358,D358)</f>
        <v>3085.98</v>
      </c>
      <c r="I358" s="195"/>
      <c r="J358" s="195"/>
      <c r="K358" s="195"/>
      <c r="L358">
        <v>2133.56</v>
      </c>
    </row>
    <row r="359" spans="1:12" ht="30" customHeight="1">
      <c r="A359" s="225" t="s">
        <v>22</v>
      </c>
      <c r="B359" s="202">
        <v>14931.028</v>
      </c>
      <c r="C359" s="208">
        <f>D359/L359*1000</f>
        <v>3962.305437430329</v>
      </c>
      <c r="D359" s="204">
        <v>8637.39</v>
      </c>
      <c r="E359" s="207">
        <f>F359/L359*1000</f>
        <v>1169.6278252572379</v>
      </c>
      <c r="F359" s="289">
        <v>2549.66</v>
      </c>
      <c r="G359" s="329">
        <f t="shared" si="16"/>
        <v>5131.933262687568</v>
      </c>
      <c r="H359" s="331">
        <f>SUM(F359,D359)</f>
        <v>11187.05</v>
      </c>
      <c r="I359" s="195"/>
      <c r="J359" s="195"/>
      <c r="K359" s="195"/>
      <c r="L359">
        <v>2179.89</v>
      </c>
    </row>
    <row r="360" spans="1:11" ht="30" customHeight="1">
      <c r="A360" s="225"/>
      <c r="B360" s="200"/>
      <c r="C360" s="207"/>
      <c r="D360" s="198"/>
      <c r="E360" s="294"/>
      <c r="F360" s="210"/>
      <c r="G360" s="329"/>
      <c r="H360" s="331"/>
      <c r="I360" s="195"/>
      <c r="J360" s="195"/>
      <c r="K360" s="195"/>
    </row>
    <row r="361" spans="1:11" ht="30" customHeight="1">
      <c r="A361" s="333" t="s">
        <v>23</v>
      </c>
      <c r="B361" s="334">
        <f aca="true" t="shared" si="18" ref="B361:H361">SUM(B348:B350)</f>
        <v>41207.149999999994</v>
      </c>
      <c r="C361" s="347">
        <f t="shared" si="18"/>
        <v>8783.17</v>
      </c>
      <c r="D361" s="336">
        <f t="shared" si="18"/>
        <v>17786.66</v>
      </c>
      <c r="E361" s="347">
        <f t="shared" si="18"/>
        <v>464.2099999999999</v>
      </c>
      <c r="F361" s="336">
        <f t="shared" si="18"/>
        <v>980.99</v>
      </c>
      <c r="G361" s="347">
        <f t="shared" si="18"/>
        <v>9247.380000000001</v>
      </c>
      <c r="H361" s="347">
        <f t="shared" si="18"/>
        <v>18767.649999999998</v>
      </c>
      <c r="I361" s="336"/>
      <c r="J361" s="336"/>
      <c r="K361" s="336"/>
    </row>
    <row r="362" spans="1:11" ht="30" customHeight="1">
      <c r="A362" s="333" t="s">
        <v>24</v>
      </c>
      <c r="B362" s="334">
        <f>SUM(B351:B353)</f>
        <v>42039.325</v>
      </c>
      <c r="C362" s="334">
        <f aca="true" t="shared" si="19" ref="C362:H362">SUM(C351:C353)</f>
        <v>9977.61</v>
      </c>
      <c r="D362" s="342">
        <f t="shared" si="19"/>
        <v>20829.739999999998</v>
      </c>
      <c r="E362" s="334">
        <f t="shared" si="19"/>
        <v>978.2</v>
      </c>
      <c r="F362" s="342">
        <f t="shared" si="19"/>
        <v>2033.34</v>
      </c>
      <c r="G362" s="334">
        <f t="shared" si="19"/>
        <v>10955.81</v>
      </c>
      <c r="H362" s="334">
        <f t="shared" si="19"/>
        <v>22863.08</v>
      </c>
      <c r="I362" s="341"/>
      <c r="J362" s="341"/>
      <c r="K362" s="341"/>
    </row>
    <row r="363" spans="1:11" ht="30" customHeight="1">
      <c r="A363" s="333" t="s">
        <v>25</v>
      </c>
      <c r="B363" s="340">
        <f>SUM(B354:B356)</f>
        <v>44429.670000000006</v>
      </c>
      <c r="C363" s="334">
        <f aca="true" t="shared" si="20" ref="C363:H363">SUM(C354:C356)</f>
        <v>11193.829895109264</v>
      </c>
      <c r="D363" s="341">
        <f t="shared" si="20"/>
        <v>23125.98</v>
      </c>
      <c r="E363" s="334">
        <f t="shared" si="20"/>
        <v>924.7459977118245</v>
      </c>
      <c r="F363" s="341">
        <f t="shared" si="20"/>
        <v>1905.88</v>
      </c>
      <c r="G363" s="334">
        <f t="shared" si="20"/>
        <v>12118.57589282109</v>
      </c>
      <c r="H363" s="334">
        <f t="shared" si="20"/>
        <v>25031.86</v>
      </c>
      <c r="I363" s="341"/>
      <c r="J363" s="341"/>
      <c r="K363" s="341"/>
    </row>
    <row r="364" spans="1:11" ht="30" customHeight="1">
      <c r="A364" s="333" t="s">
        <v>26</v>
      </c>
      <c r="B364" s="343">
        <f aca="true" t="shared" si="21" ref="B364:H364">SUM(B357:B359)</f>
        <v>41602.793</v>
      </c>
      <c r="C364" s="343">
        <f t="shared" si="21"/>
        <v>11092.209175972239</v>
      </c>
      <c r="D364" s="348">
        <f t="shared" si="21"/>
        <v>23607.93</v>
      </c>
      <c r="E364" s="343">
        <f t="shared" si="21"/>
        <v>1367.6274996488469</v>
      </c>
      <c r="F364" s="348">
        <f t="shared" si="21"/>
        <v>2968.0299999999997</v>
      </c>
      <c r="G364" s="343">
        <f t="shared" si="21"/>
        <v>12459.836675621087</v>
      </c>
      <c r="H364" s="343">
        <f t="shared" si="21"/>
        <v>26575.96</v>
      </c>
      <c r="I364" s="427"/>
      <c r="J364" s="427"/>
      <c r="K364" s="427"/>
    </row>
    <row r="365" spans="1:11" ht="30" customHeight="1">
      <c r="A365" s="225"/>
      <c r="B365" s="196"/>
      <c r="C365" s="207"/>
      <c r="D365" s="223"/>
      <c r="E365" s="294"/>
      <c r="F365" s="222"/>
      <c r="G365" s="329"/>
      <c r="H365" s="331"/>
      <c r="I365" s="195"/>
      <c r="J365" s="195"/>
      <c r="K365" s="195"/>
    </row>
    <row r="366" spans="1:11" ht="30" customHeight="1">
      <c r="A366" s="260" t="s">
        <v>27</v>
      </c>
      <c r="B366" s="216">
        <f>SUM(B361:B362)</f>
        <v>83246.47499999999</v>
      </c>
      <c r="C366" s="212">
        <f aca="true" t="shared" si="22" ref="C366:H366">SUM(C361:C362)</f>
        <v>18760.78</v>
      </c>
      <c r="D366" s="217">
        <f t="shared" si="22"/>
        <v>38616.399999999994</v>
      </c>
      <c r="E366" s="212">
        <f t="shared" si="22"/>
        <v>1442.4099999999999</v>
      </c>
      <c r="F366" s="217">
        <f t="shared" si="22"/>
        <v>3014.33</v>
      </c>
      <c r="G366" s="318">
        <f t="shared" si="22"/>
        <v>20203.190000000002</v>
      </c>
      <c r="H366" s="212">
        <f t="shared" si="22"/>
        <v>41630.729999999996</v>
      </c>
      <c r="I366" s="217"/>
      <c r="J366" s="217"/>
      <c r="K366" s="217"/>
    </row>
    <row r="367" spans="1:11" ht="30" customHeight="1">
      <c r="A367" s="260" t="s">
        <v>28</v>
      </c>
      <c r="B367" s="224">
        <f>SUM(B363:B364)</f>
        <v>86032.463</v>
      </c>
      <c r="C367" s="224">
        <f aca="true" t="shared" si="23" ref="C367:H367">SUM(C363:C364)</f>
        <v>22286.039071081505</v>
      </c>
      <c r="D367" s="326">
        <f t="shared" si="23"/>
        <v>46733.91</v>
      </c>
      <c r="E367" s="224">
        <f t="shared" si="23"/>
        <v>2292.3734973606715</v>
      </c>
      <c r="F367" s="326">
        <f t="shared" si="23"/>
        <v>4873.91</v>
      </c>
      <c r="G367" s="319">
        <f t="shared" si="23"/>
        <v>24578.412568442178</v>
      </c>
      <c r="H367" s="224">
        <f t="shared" si="23"/>
        <v>51607.82</v>
      </c>
      <c r="I367" s="428"/>
      <c r="J367" s="428"/>
      <c r="K367" s="428"/>
    </row>
    <row r="368" spans="1:11" ht="30" customHeight="1">
      <c r="A368" s="225"/>
      <c r="B368" s="200"/>
      <c r="C368" s="200"/>
      <c r="D368" s="287"/>
      <c r="E368" s="200"/>
      <c r="F368" s="287"/>
      <c r="G368" s="324"/>
      <c r="H368" s="200"/>
      <c r="I368" s="429"/>
      <c r="J368" s="429"/>
      <c r="K368" s="429"/>
    </row>
    <row r="369" spans="1:11" ht="30" customHeight="1">
      <c r="A369" s="262" t="s">
        <v>29</v>
      </c>
      <c r="B369" s="263">
        <f>SUM(B366:B367)</f>
        <v>169278.938</v>
      </c>
      <c r="C369" s="263">
        <f aca="true" t="shared" si="24" ref="C369:H369">SUM(C366:C367)</f>
        <v>41046.8190710815</v>
      </c>
      <c r="D369" s="288">
        <f t="shared" si="24"/>
        <v>85350.31</v>
      </c>
      <c r="E369" s="263">
        <f t="shared" si="24"/>
        <v>3734.7834973606714</v>
      </c>
      <c r="F369" s="288">
        <f t="shared" si="24"/>
        <v>7888.24</v>
      </c>
      <c r="G369" s="288">
        <f t="shared" si="24"/>
        <v>44781.60256844218</v>
      </c>
      <c r="H369" s="263">
        <f t="shared" si="24"/>
        <v>93238.54999999999</v>
      </c>
      <c r="I369" s="430"/>
      <c r="J369" s="430"/>
      <c r="K369" s="430"/>
    </row>
    <row r="370" spans="1:11" ht="30" customHeight="1">
      <c r="A370" s="227"/>
      <c r="B370" s="170"/>
      <c r="C370" s="170"/>
      <c r="D370" s="170"/>
      <c r="E370" s="169"/>
      <c r="F370" s="169"/>
      <c r="G370" s="317"/>
      <c r="H370" s="169"/>
      <c r="I370" s="169"/>
      <c r="J370" s="169"/>
      <c r="K370" s="169"/>
    </row>
    <row r="371" spans="1:11" ht="30" customHeight="1">
      <c r="A371" s="227"/>
      <c r="B371" s="170"/>
      <c r="C371" s="170"/>
      <c r="D371" s="170"/>
      <c r="E371" s="169"/>
      <c r="F371" s="169"/>
      <c r="G371" s="317"/>
      <c r="H371" s="169"/>
      <c r="I371" s="169"/>
      <c r="J371" s="169"/>
      <c r="K371" s="169"/>
    </row>
    <row r="372" spans="1:11" ht="30" customHeight="1">
      <c r="A372" s="286"/>
      <c r="B372" s="171" t="s">
        <v>42</v>
      </c>
      <c r="C372" s="172" t="s">
        <v>5</v>
      </c>
      <c r="D372" s="173" t="s">
        <v>43</v>
      </c>
      <c r="E372" s="174" t="s">
        <v>44</v>
      </c>
      <c r="F372" s="169"/>
      <c r="G372" s="317"/>
      <c r="H372" s="169"/>
      <c r="I372" s="169"/>
      <c r="J372" s="169"/>
      <c r="K372" s="169"/>
    </row>
    <row r="373" spans="1:11" ht="30" customHeight="1">
      <c r="A373" s="229" t="s">
        <v>36</v>
      </c>
      <c r="B373" s="178"/>
      <c r="C373" s="178"/>
      <c r="D373" s="179"/>
      <c r="E373" s="180"/>
      <c r="F373" s="169"/>
      <c r="G373" s="317"/>
      <c r="H373" s="169"/>
      <c r="I373" s="169"/>
      <c r="J373" s="169"/>
      <c r="K373" s="169"/>
    </row>
    <row r="374" spans="1:11" ht="30" customHeight="1">
      <c r="A374" s="229" t="s">
        <v>52</v>
      </c>
      <c r="B374" s="178"/>
      <c r="C374" s="178"/>
      <c r="D374" s="179"/>
      <c r="E374" s="180"/>
      <c r="F374" s="169"/>
      <c r="G374" s="317"/>
      <c r="H374" s="169"/>
      <c r="I374" s="169"/>
      <c r="J374" s="169"/>
      <c r="K374" s="169"/>
    </row>
    <row r="375" spans="1:11" ht="30" customHeight="1">
      <c r="A375" s="230" t="s">
        <v>38</v>
      </c>
      <c r="B375" s="181"/>
      <c r="C375" s="181"/>
      <c r="D375" s="182"/>
      <c r="E375" s="183"/>
      <c r="F375" s="169"/>
      <c r="G375" s="317"/>
      <c r="H375" s="169"/>
      <c r="I375" s="169"/>
      <c r="J375" s="169"/>
      <c r="K375" s="169"/>
    </row>
    <row r="376" spans="1:11" ht="15.75">
      <c r="A376" s="190" t="s">
        <v>55</v>
      </c>
      <c r="B376" s="178"/>
      <c r="C376" s="178"/>
      <c r="D376" s="178"/>
      <c r="E376" s="189"/>
      <c r="F376" s="169"/>
      <c r="G376" s="317"/>
      <c r="H376" s="169"/>
      <c r="I376" s="169"/>
      <c r="J376" s="169"/>
      <c r="K376" s="169"/>
    </row>
    <row r="377" spans="1:4" ht="15.75">
      <c r="A377" s="332" t="s">
        <v>56</v>
      </c>
      <c r="C377" s="127"/>
      <c r="D377" s="127"/>
    </row>
    <row r="378" ht="15.75"/>
    <row r="379" ht="15.75"/>
    <row r="380" ht="15.75"/>
    <row r="381" ht="15.75"/>
    <row r="382" spans="1:11" ht="34.5" customHeight="1">
      <c r="A382" s="460" t="s">
        <v>48</v>
      </c>
      <c r="B382" s="460"/>
      <c r="C382" s="460"/>
      <c r="D382" s="460"/>
      <c r="E382" s="460"/>
      <c r="F382" s="460"/>
      <c r="G382" s="460"/>
      <c r="H382" s="460"/>
      <c r="I382" s="184"/>
      <c r="J382" s="184"/>
      <c r="K382" s="184"/>
    </row>
    <row r="383" spans="1:11" ht="20.25">
      <c r="A383" s="184">
        <v>2003</v>
      </c>
      <c r="B383" s="185"/>
      <c r="C383" s="185"/>
      <c r="D383" s="185"/>
      <c r="E383" s="185"/>
      <c r="F383" s="185"/>
      <c r="G383" s="309"/>
      <c r="H383" s="185"/>
      <c r="I383" s="185"/>
      <c r="J383" s="185"/>
      <c r="K383" s="185"/>
    </row>
    <row r="384" spans="1:11" ht="15.75" customHeight="1">
      <c r="A384" s="158"/>
      <c r="B384" s="32"/>
      <c r="C384" s="32"/>
      <c r="D384" s="32"/>
      <c r="E384" s="32"/>
      <c r="F384" s="32"/>
      <c r="G384" s="310"/>
      <c r="H384" s="32"/>
      <c r="I384" s="32"/>
      <c r="J384" s="32"/>
      <c r="K384" s="32"/>
    </row>
    <row r="385" spans="1:11" ht="21" customHeight="1">
      <c r="A385" s="159"/>
      <c r="B385" s="444" t="s">
        <v>49</v>
      </c>
      <c r="C385" s="445"/>
      <c r="D385" s="446"/>
      <c r="E385" s="447" t="s">
        <v>50</v>
      </c>
      <c r="F385" s="448"/>
      <c r="G385" s="449" t="s">
        <v>51</v>
      </c>
      <c r="H385" s="461"/>
      <c r="I385" s="421"/>
      <c r="J385" s="421"/>
      <c r="K385" s="421"/>
    </row>
    <row r="386" spans="1:11" ht="22.5" customHeight="1">
      <c r="A386" s="42" t="s">
        <v>1</v>
      </c>
      <c r="B386" s="90" t="s">
        <v>54</v>
      </c>
      <c r="C386" s="451" t="s">
        <v>3</v>
      </c>
      <c r="D386" s="452"/>
      <c r="E386" s="453" t="s">
        <v>3</v>
      </c>
      <c r="F386" s="454"/>
      <c r="G386" s="455" t="s">
        <v>3</v>
      </c>
      <c r="H386" s="459"/>
      <c r="I386" s="422"/>
      <c r="J386" s="422"/>
      <c r="K386" s="422"/>
    </row>
    <row r="387" spans="1:11" ht="19.5" customHeight="1">
      <c r="A387" s="11"/>
      <c r="B387" s="90" t="s">
        <v>53</v>
      </c>
      <c r="C387" s="90" t="s">
        <v>5</v>
      </c>
      <c r="D387" s="90" t="s">
        <v>6</v>
      </c>
      <c r="E387" s="90" t="s">
        <v>5</v>
      </c>
      <c r="F387" s="90" t="s">
        <v>6</v>
      </c>
      <c r="G387" s="320" t="s">
        <v>5</v>
      </c>
      <c r="H387" s="90" t="s">
        <v>6</v>
      </c>
      <c r="I387" s="422"/>
      <c r="J387" s="422"/>
      <c r="K387" s="422"/>
    </row>
    <row r="388" spans="1:11" ht="30" customHeight="1">
      <c r="A388" s="165" t="s">
        <v>7</v>
      </c>
      <c r="B388" s="295" t="s">
        <v>8</v>
      </c>
      <c r="C388" s="295" t="s">
        <v>9</v>
      </c>
      <c r="D388" s="295" t="s">
        <v>10</v>
      </c>
      <c r="E388" s="295">
        <v>5</v>
      </c>
      <c r="F388" s="290">
        <v>6</v>
      </c>
      <c r="G388" s="321">
        <v>7</v>
      </c>
      <c r="H388" s="295">
        <v>9</v>
      </c>
      <c r="I388" s="431"/>
      <c r="J388" s="431"/>
      <c r="K388" s="431"/>
    </row>
    <row r="389" spans="1:11" ht="30" customHeight="1">
      <c r="A389" s="225" t="s">
        <v>11</v>
      </c>
      <c r="B389" s="207">
        <v>20614.47</v>
      </c>
      <c r="C389" s="207">
        <v>6113.76</v>
      </c>
      <c r="D389" s="207">
        <v>13486.4</v>
      </c>
      <c r="E389" s="207">
        <v>1.74</v>
      </c>
      <c r="F389" s="291">
        <v>3.83</v>
      </c>
      <c r="G389" s="291">
        <f aca="true" t="shared" si="25" ref="G389:G400">SUM(C389,E389)</f>
        <v>6115.5</v>
      </c>
      <c r="H389" s="207">
        <f>SUM(F389,D389)</f>
        <v>13490.23</v>
      </c>
      <c r="I389" s="223"/>
      <c r="J389" s="223"/>
      <c r="K389" s="223"/>
    </row>
    <row r="390" spans="1:11" ht="30" customHeight="1">
      <c r="A390" s="225" t="s">
        <v>12</v>
      </c>
      <c r="B390" s="207">
        <v>9023.41</v>
      </c>
      <c r="C390" s="207">
        <v>3097.72</v>
      </c>
      <c r="D390" s="207">
        <v>6853.59</v>
      </c>
      <c r="E390" s="207">
        <v>2.16</v>
      </c>
      <c r="F390" s="291">
        <v>4.79</v>
      </c>
      <c r="G390" s="291">
        <f t="shared" si="25"/>
        <v>3099.8799999999997</v>
      </c>
      <c r="H390" s="207">
        <f>SUM(F390,D390)</f>
        <v>6858.38</v>
      </c>
      <c r="I390" s="223"/>
      <c r="J390" s="223"/>
      <c r="K390" s="223"/>
    </row>
    <row r="391" spans="1:11" ht="30" customHeight="1">
      <c r="A391" s="225" t="s">
        <v>13</v>
      </c>
      <c r="B391" s="291">
        <v>23374.11</v>
      </c>
      <c r="C391" s="291">
        <v>7739.05</v>
      </c>
      <c r="D391" s="291">
        <v>17431.51</v>
      </c>
      <c r="E391" s="291">
        <v>8.57</v>
      </c>
      <c r="F391" s="291">
        <v>19.31</v>
      </c>
      <c r="G391" s="291">
        <f t="shared" si="25"/>
        <v>7747.62</v>
      </c>
      <c r="H391" s="291">
        <f>SUM(F391,D391)</f>
        <v>17450.82</v>
      </c>
      <c r="I391" s="199"/>
      <c r="J391" s="199"/>
      <c r="K391" s="199"/>
    </row>
    <row r="392" spans="1:11" ht="30" customHeight="1">
      <c r="A392" s="225" t="s">
        <v>14</v>
      </c>
      <c r="B392" s="292">
        <v>1962.44</v>
      </c>
      <c r="C392" s="292">
        <v>592.81</v>
      </c>
      <c r="D392" s="292">
        <v>1338.67</v>
      </c>
      <c r="E392" s="292">
        <v>2408.15</v>
      </c>
      <c r="F392" s="207">
        <v>5437.96</v>
      </c>
      <c r="G392" s="322">
        <f t="shared" si="25"/>
        <v>3000.96</v>
      </c>
      <c r="H392" s="292">
        <f aca="true" t="shared" si="26" ref="H392:H397">SUM(F392,D392)</f>
        <v>6776.63</v>
      </c>
      <c r="I392" s="206"/>
      <c r="J392" s="206"/>
      <c r="K392" s="206"/>
    </row>
    <row r="393" spans="1:11" ht="30" customHeight="1">
      <c r="A393" s="225" t="s">
        <v>15</v>
      </c>
      <c r="B393" s="207">
        <v>15431.282</v>
      </c>
      <c r="C393" s="207">
        <v>4124.97</v>
      </c>
      <c r="D393" s="207">
        <v>9432.77</v>
      </c>
      <c r="E393" s="207">
        <v>98.37</v>
      </c>
      <c r="F393" s="291">
        <v>224.96</v>
      </c>
      <c r="G393" s="291">
        <f t="shared" si="25"/>
        <v>4223.34</v>
      </c>
      <c r="H393" s="207">
        <f t="shared" si="26"/>
        <v>9657.73</v>
      </c>
      <c r="I393" s="223"/>
      <c r="J393" s="223"/>
      <c r="K393" s="223"/>
    </row>
    <row r="394" spans="1:11" ht="30" customHeight="1">
      <c r="A394" s="225" t="s">
        <v>16</v>
      </c>
      <c r="B394" s="207">
        <v>31356.091999999997</v>
      </c>
      <c r="C394" s="207">
        <v>8182.12</v>
      </c>
      <c r="D394" s="207">
        <v>18985.14</v>
      </c>
      <c r="E394" s="207">
        <v>3090.62</v>
      </c>
      <c r="F394" s="291">
        <v>7171.23</v>
      </c>
      <c r="G394" s="291">
        <f t="shared" si="25"/>
        <v>11272.74</v>
      </c>
      <c r="H394" s="207">
        <f t="shared" si="26"/>
        <v>26156.37</v>
      </c>
      <c r="I394" s="223"/>
      <c r="J394" s="223"/>
      <c r="K394" s="223"/>
    </row>
    <row r="395" spans="1:11" ht="30" customHeight="1">
      <c r="A395" s="226" t="s">
        <v>17</v>
      </c>
      <c r="B395" s="207">
        <v>5281.2</v>
      </c>
      <c r="C395" s="207">
        <v>1605.43</v>
      </c>
      <c r="D395" s="207">
        <v>3734.54</v>
      </c>
      <c r="E395" s="207">
        <v>15.87</v>
      </c>
      <c r="F395" s="291">
        <v>36.93</v>
      </c>
      <c r="G395" s="291">
        <f t="shared" si="25"/>
        <v>1621.3</v>
      </c>
      <c r="H395" s="207">
        <f t="shared" si="26"/>
        <v>3771.47</v>
      </c>
      <c r="I395" s="223"/>
      <c r="J395" s="223"/>
      <c r="K395" s="223"/>
    </row>
    <row r="396" spans="1:11" ht="30" customHeight="1">
      <c r="A396" s="225" t="s">
        <v>18</v>
      </c>
      <c r="B396" s="207">
        <v>13234.88</v>
      </c>
      <c r="C396" s="207">
        <v>3909.81</v>
      </c>
      <c r="D396" s="207">
        <v>9243.96</v>
      </c>
      <c r="E396" s="207">
        <v>38.77</v>
      </c>
      <c r="F396" s="291">
        <v>91.67</v>
      </c>
      <c r="G396" s="291">
        <f t="shared" si="25"/>
        <v>3948.58</v>
      </c>
      <c r="H396" s="207">
        <f t="shared" si="26"/>
        <v>9335.63</v>
      </c>
      <c r="I396" s="223"/>
      <c r="J396" s="223"/>
      <c r="K396" s="223"/>
    </row>
    <row r="397" spans="1:11" ht="30" customHeight="1">
      <c r="A397" s="225" t="s">
        <v>19</v>
      </c>
      <c r="B397" s="207">
        <v>22899.73</v>
      </c>
      <c r="C397" s="207">
        <v>6343.75</v>
      </c>
      <c r="D397" s="207">
        <v>15312.35</v>
      </c>
      <c r="E397" s="207">
        <v>23.74</v>
      </c>
      <c r="F397" s="291">
        <v>57.31</v>
      </c>
      <c r="G397" s="291">
        <f t="shared" si="25"/>
        <v>6367.49</v>
      </c>
      <c r="H397" s="207">
        <f t="shared" si="26"/>
        <v>15369.66</v>
      </c>
      <c r="I397" s="223"/>
      <c r="J397" s="223"/>
      <c r="K397" s="223"/>
    </row>
    <row r="398" spans="1:12" ht="30" customHeight="1">
      <c r="A398" s="225" t="s">
        <v>20</v>
      </c>
      <c r="B398" s="207">
        <v>12381.2</v>
      </c>
      <c r="C398" s="207">
        <v>3851.67</v>
      </c>
      <c r="D398" s="207">
        <v>9505.22</v>
      </c>
      <c r="E398" s="207">
        <v>25.11</v>
      </c>
      <c r="F398" s="292">
        <v>61.97</v>
      </c>
      <c r="G398" s="291">
        <f t="shared" si="25"/>
        <v>3876.78</v>
      </c>
      <c r="H398" s="207">
        <f>SUM(F398,D398)</f>
        <v>9567.189999999999</v>
      </c>
      <c r="I398" s="223"/>
      <c r="J398" s="223"/>
      <c r="K398" s="223"/>
      <c r="L398" s="255"/>
    </row>
    <row r="399" spans="1:11" ht="30" customHeight="1">
      <c r="A399" s="225" t="s">
        <v>21</v>
      </c>
      <c r="B399" s="207">
        <v>23852.44</v>
      </c>
      <c r="C399" s="207">
        <v>6689.03</v>
      </c>
      <c r="D399" s="207">
        <v>16735.54</v>
      </c>
      <c r="E399" s="207">
        <v>20.9</v>
      </c>
      <c r="F399" s="292">
        <v>52.28</v>
      </c>
      <c r="G399" s="291">
        <f t="shared" si="25"/>
        <v>6709.929999999999</v>
      </c>
      <c r="H399" s="207">
        <f>SUM(F399,D399)</f>
        <v>16787.82</v>
      </c>
      <c r="I399" s="223"/>
      <c r="J399" s="223"/>
      <c r="K399" s="223"/>
    </row>
    <row r="400" spans="1:12" ht="30" customHeight="1">
      <c r="A400" s="225" t="s">
        <v>22</v>
      </c>
      <c r="B400" s="207">
        <v>6154.61</v>
      </c>
      <c r="C400" s="207">
        <v>1999.27</v>
      </c>
      <c r="D400" s="207">
        <v>5068.26</v>
      </c>
      <c r="E400" s="207">
        <v>3.88</v>
      </c>
      <c r="F400" s="293">
        <v>9.84</v>
      </c>
      <c r="G400" s="291">
        <f t="shared" si="25"/>
        <v>2003.15</v>
      </c>
      <c r="H400" s="207">
        <f>SUM(F400,D400)</f>
        <v>5078.1</v>
      </c>
      <c r="I400" s="207"/>
      <c r="J400" s="207"/>
      <c r="K400" s="207"/>
      <c r="L400" s="291"/>
    </row>
    <row r="401" spans="1:11" ht="16.5" customHeight="1">
      <c r="A401" s="225"/>
      <c r="B401" s="294"/>
      <c r="C401" s="294"/>
      <c r="D401" s="294"/>
      <c r="E401" s="294"/>
      <c r="F401" s="294"/>
      <c r="G401" s="323"/>
      <c r="H401" s="294"/>
      <c r="I401" s="210"/>
      <c r="J401" s="210"/>
      <c r="K401" s="210"/>
    </row>
    <row r="402" spans="1:12" ht="30" customHeight="1">
      <c r="A402" s="333" t="s">
        <v>23</v>
      </c>
      <c r="B402" s="347">
        <f>SUM(B389:B391)</f>
        <v>53011.990000000005</v>
      </c>
      <c r="C402" s="347">
        <f aca="true" t="shared" si="27" ref="C402:H402">SUM(C389:C391)</f>
        <v>16950.53</v>
      </c>
      <c r="D402" s="347">
        <f t="shared" si="27"/>
        <v>37771.5</v>
      </c>
      <c r="E402" s="347">
        <f t="shared" si="27"/>
        <v>12.47</v>
      </c>
      <c r="F402" s="347">
        <f t="shared" si="27"/>
        <v>27.93</v>
      </c>
      <c r="G402" s="347">
        <f t="shared" si="27"/>
        <v>16963</v>
      </c>
      <c r="H402" s="347">
        <f t="shared" si="27"/>
        <v>37799.43</v>
      </c>
      <c r="I402" s="336"/>
      <c r="J402" s="336"/>
      <c r="K402" s="336"/>
      <c r="L402" s="127"/>
    </row>
    <row r="403" spans="1:11" ht="30" customHeight="1">
      <c r="A403" s="333" t="s">
        <v>24</v>
      </c>
      <c r="B403" s="334">
        <f>SUM(B392:B394)</f>
        <v>48749.814</v>
      </c>
      <c r="C403" s="334">
        <f aca="true" t="shared" si="28" ref="C403:H403">SUM(C392:C394)</f>
        <v>12899.900000000001</v>
      </c>
      <c r="D403" s="334">
        <f t="shared" si="28"/>
        <v>29756.58</v>
      </c>
      <c r="E403" s="334">
        <f t="shared" si="28"/>
        <v>5597.139999999999</v>
      </c>
      <c r="F403" s="334">
        <f t="shared" si="28"/>
        <v>12834.15</v>
      </c>
      <c r="G403" s="334">
        <f t="shared" si="28"/>
        <v>18497.04</v>
      </c>
      <c r="H403" s="334">
        <f t="shared" si="28"/>
        <v>42590.729999999996</v>
      </c>
      <c r="I403" s="341"/>
      <c r="J403" s="341"/>
      <c r="K403" s="341"/>
    </row>
    <row r="404" spans="1:11" ht="30" customHeight="1">
      <c r="A404" s="333" t="s">
        <v>25</v>
      </c>
      <c r="B404" s="334">
        <f>SUM(B395:B397)</f>
        <v>41415.81</v>
      </c>
      <c r="C404" s="334">
        <f aca="true" t="shared" si="29" ref="C404:H404">SUM(C395:C397)</f>
        <v>11858.99</v>
      </c>
      <c r="D404" s="334">
        <f t="shared" si="29"/>
        <v>28290.85</v>
      </c>
      <c r="E404" s="334">
        <f t="shared" si="29"/>
        <v>78.38</v>
      </c>
      <c r="F404" s="334">
        <f t="shared" si="29"/>
        <v>185.91</v>
      </c>
      <c r="G404" s="334">
        <f t="shared" si="29"/>
        <v>11937.369999999999</v>
      </c>
      <c r="H404" s="334">
        <f t="shared" si="29"/>
        <v>28476.76</v>
      </c>
      <c r="I404" s="341"/>
      <c r="J404" s="341"/>
      <c r="K404" s="341"/>
    </row>
    <row r="405" spans="1:11" ht="30" customHeight="1">
      <c r="A405" s="333" t="s">
        <v>26</v>
      </c>
      <c r="B405" s="343">
        <f>SUM(B398:B400)</f>
        <v>42388.25</v>
      </c>
      <c r="C405" s="343">
        <f aca="true" t="shared" si="30" ref="C405:H405">SUM(C398:C400)</f>
        <v>12539.970000000001</v>
      </c>
      <c r="D405" s="343">
        <f t="shared" si="30"/>
        <v>31309.020000000004</v>
      </c>
      <c r="E405" s="343">
        <f t="shared" si="30"/>
        <v>49.89</v>
      </c>
      <c r="F405" s="343">
        <f t="shared" si="30"/>
        <v>124.09</v>
      </c>
      <c r="G405" s="343">
        <f t="shared" si="30"/>
        <v>12589.859999999999</v>
      </c>
      <c r="H405" s="343">
        <f t="shared" si="30"/>
        <v>31433.11</v>
      </c>
      <c r="I405" s="427"/>
      <c r="J405" s="427"/>
      <c r="K405" s="427"/>
    </row>
    <row r="406" spans="1:11" ht="19.5" customHeight="1">
      <c r="A406" s="225"/>
      <c r="B406" s="294"/>
      <c r="C406" s="294"/>
      <c r="D406" s="294"/>
      <c r="E406" s="294"/>
      <c r="F406" s="294"/>
      <c r="G406" s="294"/>
      <c r="H406" s="294"/>
      <c r="I406" s="210"/>
      <c r="J406" s="210"/>
      <c r="K406" s="210"/>
    </row>
    <row r="407" spans="1:11" ht="30" customHeight="1">
      <c r="A407" s="260" t="s">
        <v>27</v>
      </c>
      <c r="B407" s="212">
        <f>SUM(B402:B403)</f>
        <v>101761.804</v>
      </c>
      <c r="C407" s="212">
        <f aca="true" t="shared" si="31" ref="C407:H407">SUM(C402:C403)</f>
        <v>29850.43</v>
      </c>
      <c r="D407" s="212">
        <f t="shared" si="31"/>
        <v>67528.08</v>
      </c>
      <c r="E407" s="212">
        <f t="shared" si="31"/>
        <v>5609.61</v>
      </c>
      <c r="F407" s="212">
        <f t="shared" si="31"/>
        <v>12862.08</v>
      </c>
      <c r="G407" s="212">
        <f t="shared" si="31"/>
        <v>35460.04</v>
      </c>
      <c r="H407" s="212">
        <f t="shared" si="31"/>
        <v>80390.16</v>
      </c>
      <c r="I407" s="217"/>
      <c r="J407" s="217"/>
      <c r="K407" s="217"/>
    </row>
    <row r="408" spans="1:11" ht="30" customHeight="1">
      <c r="A408" s="260" t="s">
        <v>28</v>
      </c>
      <c r="B408" s="224">
        <f>SUM(B404:B405)</f>
        <v>83804.06</v>
      </c>
      <c r="C408" s="224">
        <f aca="true" t="shared" si="32" ref="C408:H408">SUM(C404:C405)</f>
        <v>24398.96</v>
      </c>
      <c r="D408" s="224">
        <f t="shared" si="32"/>
        <v>59599.87</v>
      </c>
      <c r="E408" s="224">
        <f t="shared" si="32"/>
        <v>128.26999999999998</v>
      </c>
      <c r="F408" s="224">
        <f t="shared" si="32"/>
        <v>310</v>
      </c>
      <c r="G408" s="224">
        <f t="shared" si="32"/>
        <v>24527.229999999996</v>
      </c>
      <c r="H408" s="224">
        <f t="shared" si="32"/>
        <v>59909.869999999995</v>
      </c>
      <c r="I408" s="428"/>
      <c r="J408" s="428"/>
      <c r="K408" s="428"/>
    </row>
    <row r="409" spans="1:11" ht="30" customHeight="1">
      <c r="A409" s="225"/>
      <c r="B409" s="200"/>
      <c r="C409" s="200"/>
      <c r="D409" s="200"/>
      <c r="E409" s="200"/>
      <c r="F409" s="200"/>
      <c r="G409" s="200"/>
      <c r="H409" s="200"/>
      <c r="I409" s="429"/>
      <c r="J409" s="429"/>
      <c r="K409" s="429"/>
    </row>
    <row r="410" spans="1:11" ht="30" customHeight="1">
      <c r="A410" s="262" t="s">
        <v>29</v>
      </c>
      <c r="B410" s="263">
        <f>SUM(B407:B408)</f>
        <v>185565.864</v>
      </c>
      <c r="C410" s="263">
        <f aca="true" t="shared" si="33" ref="C410:H410">SUM(C407:C408)</f>
        <v>54249.39</v>
      </c>
      <c r="D410" s="263">
        <f t="shared" si="33"/>
        <v>127127.95000000001</v>
      </c>
      <c r="E410" s="263">
        <f t="shared" si="33"/>
        <v>5737.879999999999</v>
      </c>
      <c r="F410" s="263">
        <f t="shared" si="33"/>
        <v>13172.08</v>
      </c>
      <c r="G410" s="263">
        <f t="shared" si="33"/>
        <v>59987.27</v>
      </c>
      <c r="H410" s="263">
        <f t="shared" si="33"/>
        <v>140300.03</v>
      </c>
      <c r="I410" s="430"/>
      <c r="J410" s="430"/>
      <c r="K410" s="430"/>
    </row>
    <row r="411" spans="1:11" ht="16.5" customHeight="1">
      <c r="A411" s="227"/>
      <c r="B411" s="170"/>
      <c r="C411" s="170"/>
      <c r="D411" s="170"/>
      <c r="E411" s="169"/>
      <c r="F411" s="169"/>
      <c r="G411" s="317"/>
      <c r="H411" s="169"/>
      <c r="I411" s="169"/>
      <c r="J411" s="169"/>
      <c r="K411" s="169"/>
    </row>
    <row r="412" spans="1:11" ht="27" customHeight="1">
      <c r="A412" s="227"/>
      <c r="B412" s="170"/>
      <c r="C412" s="170"/>
      <c r="D412" s="170"/>
      <c r="E412" s="169"/>
      <c r="F412" s="169"/>
      <c r="G412" s="325"/>
      <c r="H412" s="325"/>
      <c r="I412" s="325"/>
      <c r="J412" s="325"/>
      <c r="K412" s="325"/>
    </row>
    <row r="413" spans="1:11" ht="18" customHeight="1">
      <c r="A413" s="286"/>
      <c r="B413" s="171" t="s">
        <v>42</v>
      </c>
      <c r="C413" s="172" t="s">
        <v>5</v>
      </c>
      <c r="D413" s="173" t="s">
        <v>43</v>
      </c>
      <c r="E413" s="174" t="s">
        <v>44</v>
      </c>
      <c r="F413" s="169"/>
      <c r="G413" s="317"/>
      <c r="H413" s="169"/>
      <c r="I413" s="169"/>
      <c r="J413" s="169"/>
      <c r="K413" s="169"/>
    </row>
    <row r="414" spans="1:11" ht="30" customHeight="1">
      <c r="A414" s="229" t="s">
        <v>36</v>
      </c>
      <c r="B414" s="178"/>
      <c r="C414" s="178"/>
      <c r="D414" s="179"/>
      <c r="E414" s="180"/>
      <c r="F414" s="169"/>
      <c r="G414" s="317"/>
      <c r="H414" s="169"/>
      <c r="I414" s="169"/>
      <c r="J414" s="169"/>
      <c r="K414" s="169"/>
    </row>
    <row r="415" spans="1:11" ht="30" customHeight="1">
      <c r="A415" s="229" t="s">
        <v>52</v>
      </c>
      <c r="B415" s="178"/>
      <c r="C415" s="178"/>
      <c r="D415" s="179"/>
      <c r="E415" s="180"/>
      <c r="F415" s="169"/>
      <c r="G415" s="317"/>
      <c r="H415" s="169"/>
      <c r="I415" s="169"/>
      <c r="J415" s="169"/>
      <c r="K415" s="169"/>
    </row>
    <row r="416" spans="1:11" ht="30" customHeight="1">
      <c r="A416" s="230" t="s">
        <v>37</v>
      </c>
      <c r="B416" s="181"/>
      <c r="C416" s="181"/>
      <c r="D416" s="182"/>
      <c r="E416" s="183"/>
      <c r="F416" s="169"/>
      <c r="G416" s="317"/>
      <c r="H416" s="169"/>
      <c r="I416" s="169"/>
      <c r="J416" s="169"/>
      <c r="K416" s="169"/>
    </row>
    <row r="417" spans="1:11" ht="22.5" customHeight="1">
      <c r="A417" s="190" t="s">
        <v>55</v>
      </c>
      <c r="B417" s="178"/>
      <c r="C417" s="178"/>
      <c r="D417" s="178"/>
      <c r="E417" s="189"/>
      <c r="F417" s="169"/>
      <c r="G417" s="317"/>
      <c r="H417" s="169"/>
      <c r="I417" s="169"/>
      <c r="J417" s="169"/>
      <c r="K417" s="169"/>
    </row>
    <row r="418" spans="1:4" ht="27" customHeight="1">
      <c r="A418" s="332" t="s">
        <v>56</v>
      </c>
      <c r="C418" s="127"/>
      <c r="D418" s="127"/>
    </row>
    <row r="419" ht="15.75"/>
    <row r="420" ht="15.75"/>
    <row r="421" spans="1:11" ht="30" customHeight="1">
      <c r="A421" s="460" t="s">
        <v>48</v>
      </c>
      <c r="B421" s="460"/>
      <c r="C421" s="460"/>
      <c r="D421" s="460"/>
      <c r="E421" s="460"/>
      <c r="F421" s="460"/>
      <c r="G421" s="460"/>
      <c r="H421" s="460"/>
      <c r="I421" s="184"/>
      <c r="J421" s="184"/>
      <c r="K421" s="184"/>
    </row>
    <row r="422" spans="1:11" ht="20.25">
      <c r="A422" s="184">
        <v>2004</v>
      </c>
      <c r="B422" s="185"/>
      <c r="C422" s="185"/>
      <c r="D422" s="185"/>
      <c r="E422" s="185"/>
      <c r="F422" s="185"/>
      <c r="G422" s="309"/>
      <c r="H422" s="185"/>
      <c r="I422" s="185"/>
      <c r="J422" s="185"/>
      <c r="K422" s="185"/>
    </row>
    <row r="423" spans="1:11" ht="25.5">
      <c r="A423" s="158"/>
      <c r="B423" s="32"/>
      <c r="C423" s="32"/>
      <c r="D423" s="32"/>
      <c r="E423" s="32"/>
      <c r="F423" s="32"/>
      <c r="G423" s="310"/>
      <c r="H423" s="32"/>
      <c r="I423" s="32"/>
      <c r="J423" s="32"/>
      <c r="K423" s="32"/>
    </row>
    <row r="424" spans="1:11" ht="30" customHeight="1">
      <c r="A424" s="159"/>
      <c r="B424" s="444" t="s">
        <v>49</v>
      </c>
      <c r="C424" s="445"/>
      <c r="D424" s="446"/>
      <c r="E424" s="447" t="s">
        <v>50</v>
      </c>
      <c r="F424" s="448"/>
      <c r="G424" s="449" t="s">
        <v>51</v>
      </c>
      <c r="H424" s="461"/>
      <c r="I424" s="421"/>
      <c r="J424" s="421"/>
      <c r="K424" s="421"/>
    </row>
    <row r="425" spans="1:11" ht="30" customHeight="1">
      <c r="A425" s="42" t="s">
        <v>1</v>
      </c>
      <c r="B425" s="90" t="s">
        <v>61</v>
      </c>
      <c r="C425" s="451" t="s">
        <v>3</v>
      </c>
      <c r="D425" s="452"/>
      <c r="E425" s="453" t="s">
        <v>3</v>
      </c>
      <c r="F425" s="454"/>
      <c r="G425" s="455" t="s">
        <v>3</v>
      </c>
      <c r="H425" s="459"/>
      <c r="I425" s="422"/>
      <c r="J425" s="422"/>
      <c r="K425" s="422"/>
    </row>
    <row r="426" spans="1:11" ht="30" customHeight="1">
      <c r="A426" s="11"/>
      <c r="B426" s="90" t="s">
        <v>53</v>
      </c>
      <c r="C426" s="90" t="s">
        <v>5</v>
      </c>
      <c r="D426" s="90" t="s">
        <v>6</v>
      </c>
      <c r="E426" s="90" t="s">
        <v>5</v>
      </c>
      <c r="F426" s="90" t="s">
        <v>6</v>
      </c>
      <c r="G426" s="320" t="s">
        <v>5</v>
      </c>
      <c r="H426" s="90" t="s">
        <v>6</v>
      </c>
      <c r="I426" s="422"/>
      <c r="J426" s="422"/>
      <c r="K426" s="422"/>
    </row>
    <row r="427" spans="1:11" ht="30" customHeight="1">
      <c r="A427" s="165" t="s">
        <v>7</v>
      </c>
      <c r="B427" s="295" t="s">
        <v>8</v>
      </c>
      <c r="C427" s="295" t="s">
        <v>9</v>
      </c>
      <c r="D427" s="295" t="s">
        <v>10</v>
      </c>
      <c r="E427" s="295">
        <v>5</v>
      </c>
      <c r="F427" s="290">
        <v>6</v>
      </c>
      <c r="G427" s="321">
        <v>7</v>
      </c>
      <c r="H427" s="295">
        <v>9</v>
      </c>
      <c r="I427" s="431"/>
      <c r="J427" s="431"/>
      <c r="K427" s="431"/>
    </row>
    <row r="428" spans="1:11" ht="30" customHeight="1">
      <c r="A428" s="354" t="s">
        <v>11</v>
      </c>
      <c r="B428" s="356">
        <v>12185.484</v>
      </c>
      <c r="C428" s="356">
        <v>3928.62</v>
      </c>
      <c r="D428" s="356">
        <v>10166.28</v>
      </c>
      <c r="E428" s="356">
        <v>3.4</v>
      </c>
      <c r="F428" s="357">
        <v>8.94</v>
      </c>
      <c r="G428" s="357">
        <f aca="true" t="shared" si="34" ref="G428:G439">SUM(C428,E428)</f>
        <v>3932.02</v>
      </c>
      <c r="H428" s="198">
        <f>SUM(F428,D428)</f>
        <v>10175.220000000001</v>
      </c>
      <c r="I428" s="223"/>
      <c r="J428" s="223"/>
      <c r="K428" s="223"/>
    </row>
    <row r="429" spans="1:11" ht="30" customHeight="1">
      <c r="A429" s="352" t="s">
        <v>12</v>
      </c>
      <c r="B429" s="207">
        <v>12076.938</v>
      </c>
      <c r="C429" s="207">
        <v>2958.98</v>
      </c>
      <c r="D429" s="207">
        <v>7751.16</v>
      </c>
      <c r="E429" s="207">
        <v>34.43</v>
      </c>
      <c r="F429" s="291">
        <v>90.18</v>
      </c>
      <c r="G429" s="291">
        <f t="shared" si="34"/>
        <v>2993.41</v>
      </c>
      <c r="H429" s="198">
        <f>SUM(F429,D429)</f>
        <v>7841.34</v>
      </c>
      <c r="I429" s="223"/>
      <c r="J429" s="223"/>
      <c r="K429" s="223"/>
    </row>
    <row r="430" spans="1:11" ht="30" customHeight="1">
      <c r="A430" s="352" t="s">
        <v>13</v>
      </c>
      <c r="B430" s="291">
        <v>26500.356</v>
      </c>
      <c r="C430" s="291">
        <v>7249.8</v>
      </c>
      <c r="D430" s="291">
        <v>19168.03</v>
      </c>
      <c r="E430" s="291">
        <v>137.81</v>
      </c>
      <c r="F430" s="291">
        <v>364.37</v>
      </c>
      <c r="G430" s="291">
        <f t="shared" si="34"/>
        <v>7387.610000000001</v>
      </c>
      <c r="H430" s="351">
        <f>SUM(F430,D430)</f>
        <v>19532.399999999998</v>
      </c>
      <c r="I430" s="199"/>
      <c r="J430" s="199"/>
      <c r="K430" s="199"/>
    </row>
    <row r="431" spans="1:11" ht="30" customHeight="1">
      <c r="A431" s="352" t="s">
        <v>14</v>
      </c>
      <c r="B431" s="292">
        <v>31156.29</v>
      </c>
      <c r="C431" s="292">
        <v>11277.73</v>
      </c>
      <c r="D431" s="292">
        <v>29916.31</v>
      </c>
      <c r="E431" s="292">
        <v>0.84</v>
      </c>
      <c r="F431" s="207">
        <v>2.24</v>
      </c>
      <c r="G431" s="322">
        <f t="shared" si="34"/>
        <v>11278.57</v>
      </c>
      <c r="H431" s="277">
        <f aca="true" t="shared" si="35" ref="H431:H436">SUM(F431,D431)</f>
        <v>29918.550000000003</v>
      </c>
      <c r="I431" s="206"/>
      <c r="J431" s="206"/>
      <c r="K431" s="206"/>
    </row>
    <row r="432" spans="1:12" ht="30" customHeight="1">
      <c r="A432" s="352" t="s">
        <v>15</v>
      </c>
      <c r="B432" s="207">
        <v>3811.19</v>
      </c>
      <c r="C432" s="207">
        <v>1491.72</v>
      </c>
      <c r="D432" s="207">
        <v>3968.12</v>
      </c>
      <c r="E432" s="207">
        <v>68.92</v>
      </c>
      <c r="F432" s="291">
        <v>183.33</v>
      </c>
      <c r="G432" s="291">
        <f t="shared" si="34"/>
        <v>1560.64</v>
      </c>
      <c r="H432" s="198">
        <f t="shared" si="35"/>
        <v>4151.45</v>
      </c>
      <c r="I432" s="223"/>
      <c r="J432" s="223"/>
      <c r="K432" s="223"/>
      <c r="L432" s="255"/>
    </row>
    <row r="433" spans="1:11" ht="30" customHeight="1">
      <c r="A433" s="352" t="s">
        <v>16</v>
      </c>
      <c r="B433" s="291">
        <v>13694.1</v>
      </c>
      <c r="C433" s="291">
        <v>5659.7</v>
      </c>
      <c r="D433" s="291">
        <v>15202.02</v>
      </c>
      <c r="E433" s="207">
        <v>68.92</v>
      </c>
      <c r="F433" s="291">
        <v>183.33</v>
      </c>
      <c r="G433" s="291">
        <f t="shared" si="34"/>
        <v>5728.62</v>
      </c>
      <c r="H433" s="351">
        <f t="shared" si="35"/>
        <v>15385.35</v>
      </c>
      <c r="I433" s="199"/>
      <c r="J433" s="199"/>
      <c r="K433" s="199"/>
    </row>
    <row r="434" spans="1:11" ht="30" customHeight="1">
      <c r="A434" s="352" t="s">
        <v>17</v>
      </c>
      <c r="B434" s="207">
        <v>16011.699</v>
      </c>
      <c r="C434" s="207">
        <v>6611.448</v>
      </c>
      <c r="D434" s="207">
        <v>17830.28</v>
      </c>
      <c r="E434" s="207">
        <v>15.9</v>
      </c>
      <c r="F434" s="291">
        <v>42.89</v>
      </c>
      <c r="G434" s="291">
        <f t="shared" si="34"/>
        <v>6627.348</v>
      </c>
      <c r="H434" s="198">
        <f t="shared" si="35"/>
        <v>17873.17</v>
      </c>
      <c r="I434" s="223"/>
      <c r="J434" s="223"/>
      <c r="K434" s="223"/>
    </row>
    <row r="435" spans="1:11" ht="30" customHeight="1">
      <c r="A435" s="352" t="s">
        <v>18</v>
      </c>
      <c r="B435" s="207">
        <v>16097.086</v>
      </c>
      <c r="C435" s="207">
        <v>7106.74</v>
      </c>
      <c r="D435" s="207">
        <v>19307.88</v>
      </c>
      <c r="E435" s="207">
        <v>1.8</v>
      </c>
      <c r="F435" s="291">
        <v>5.04</v>
      </c>
      <c r="G435" s="291">
        <f t="shared" si="34"/>
        <v>7108.54</v>
      </c>
      <c r="H435" s="198">
        <f t="shared" si="35"/>
        <v>19312.920000000002</v>
      </c>
      <c r="I435" s="223"/>
      <c r="J435" s="223"/>
      <c r="K435" s="223"/>
    </row>
    <row r="436" spans="1:11" ht="30" customHeight="1">
      <c r="A436" s="355" t="s">
        <v>19</v>
      </c>
      <c r="B436" s="350">
        <v>10564.318</v>
      </c>
      <c r="C436" s="350">
        <v>4700.66</v>
      </c>
      <c r="D436" s="350">
        <v>12853.48</v>
      </c>
      <c r="E436" s="350">
        <v>125.36</v>
      </c>
      <c r="F436" s="350">
        <v>342.8</v>
      </c>
      <c r="G436" s="350">
        <f t="shared" si="34"/>
        <v>4826.0199999999995</v>
      </c>
      <c r="H436" s="353">
        <f t="shared" si="35"/>
        <v>13196.279999999999</v>
      </c>
      <c r="I436" s="199"/>
      <c r="J436" s="199"/>
      <c r="K436" s="199"/>
    </row>
    <row r="437" spans="1:11" ht="30" customHeight="1">
      <c r="A437" s="209" t="s">
        <v>20</v>
      </c>
      <c r="B437" s="207">
        <v>19145.456</v>
      </c>
      <c r="C437" s="207">
        <v>8009.52</v>
      </c>
      <c r="D437" s="207">
        <v>22147.12</v>
      </c>
      <c r="E437" s="207">
        <v>55.91</v>
      </c>
      <c r="F437" s="292">
        <v>154.58</v>
      </c>
      <c r="G437" s="291">
        <f t="shared" si="34"/>
        <v>8065.43</v>
      </c>
      <c r="H437" s="207">
        <f>SUM(F437,D437)</f>
        <v>22301.7</v>
      </c>
      <c r="I437" s="223"/>
      <c r="J437" s="223"/>
      <c r="K437" s="223"/>
    </row>
    <row r="438" spans="1:11" ht="30" customHeight="1">
      <c r="A438" s="225" t="s">
        <v>21</v>
      </c>
      <c r="B438" s="207">
        <v>4520.891</v>
      </c>
      <c r="C438" s="207">
        <v>2351.91</v>
      </c>
      <c r="D438" s="207">
        <v>6615.77</v>
      </c>
      <c r="E438" s="207">
        <v>0</v>
      </c>
      <c r="F438" s="292">
        <v>0</v>
      </c>
      <c r="G438" s="291">
        <f t="shared" si="34"/>
        <v>2351.91</v>
      </c>
      <c r="H438" s="207">
        <f>SUM(F438,D438)</f>
        <v>6615.77</v>
      </c>
      <c r="I438" s="223"/>
      <c r="J438" s="223"/>
      <c r="K438" s="223"/>
    </row>
    <row r="439" spans="1:11" ht="30" customHeight="1">
      <c r="A439" s="349" t="s">
        <v>22</v>
      </c>
      <c r="B439" s="350">
        <v>14250.989</v>
      </c>
      <c r="C439" s="350">
        <v>6492.51</v>
      </c>
      <c r="D439" s="350">
        <v>18434.75</v>
      </c>
      <c r="E439" s="350">
        <v>12.95</v>
      </c>
      <c r="F439" s="350">
        <v>36.76</v>
      </c>
      <c r="G439" s="350">
        <f t="shared" si="34"/>
        <v>6505.46</v>
      </c>
      <c r="H439" s="350">
        <f>SUM(F439,D439)</f>
        <v>18471.51</v>
      </c>
      <c r="I439" s="199"/>
      <c r="J439" s="199"/>
      <c r="K439" s="199"/>
    </row>
    <row r="440" spans="1:11" ht="30" customHeight="1">
      <c r="A440" s="225"/>
      <c r="B440" s="294"/>
      <c r="C440" s="294"/>
      <c r="D440" s="294"/>
      <c r="E440" s="294"/>
      <c r="F440" s="294"/>
      <c r="G440" s="323"/>
      <c r="H440" s="294"/>
      <c r="I440" s="210"/>
      <c r="J440" s="210"/>
      <c r="K440" s="210"/>
    </row>
    <row r="441" spans="1:11" ht="30" customHeight="1">
      <c r="A441" s="333" t="s">
        <v>23</v>
      </c>
      <c r="B441" s="347">
        <f aca="true" t="shared" si="36" ref="B441:H441">SUM(B428:B430)</f>
        <v>50762.778</v>
      </c>
      <c r="C441" s="347">
        <f t="shared" si="36"/>
        <v>14137.400000000001</v>
      </c>
      <c r="D441" s="347">
        <f t="shared" si="36"/>
        <v>37085.47</v>
      </c>
      <c r="E441" s="347">
        <f t="shared" si="36"/>
        <v>175.64</v>
      </c>
      <c r="F441" s="347">
        <f t="shared" si="36"/>
        <v>463.49</v>
      </c>
      <c r="G441" s="347">
        <f t="shared" si="36"/>
        <v>14313.04</v>
      </c>
      <c r="H441" s="347">
        <f t="shared" si="36"/>
        <v>37548.96</v>
      </c>
      <c r="I441" s="336"/>
      <c r="J441" s="336"/>
      <c r="K441" s="336"/>
    </row>
    <row r="442" spans="1:11" ht="30" customHeight="1">
      <c r="A442" s="333" t="s">
        <v>24</v>
      </c>
      <c r="B442" s="334">
        <f>SUM(B431:B433)</f>
        <v>48661.58</v>
      </c>
      <c r="C442" s="334">
        <f aca="true" t="shared" si="37" ref="C442:H442">SUM(C431:C433)</f>
        <v>18429.149999999998</v>
      </c>
      <c r="D442" s="334">
        <f t="shared" si="37"/>
        <v>49086.45</v>
      </c>
      <c r="E442" s="334">
        <f t="shared" si="37"/>
        <v>138.68</v>
      </c>
      <c r="F442" s="334">
        <f t="shared" si="37"/>
        <v>368.90000000000003</v>
      </c>
      <c r="G442" s="334">
        <f t="shared" si="37"/>
        <v>18567.829999999998</v>
      </c>
      <c r="H442" s="334">
        <f t="shared" si="37"/>
        <v>49455.35</v>
      </c>
      <c r="I442" s="341"/>
      <c r="J442" s="341"/>
      <c r="K442" s="341"/>
    </row>
    <row r="443" spans="1:11" ht="30" customHeight="1">
      <c r="A443" s="333" t="s">
        <v>25</v>
      </c>
      <c r="B443" s="334">
        <f>SUM(B434:B436)</f>
        <v>42673.103</v>
      </c>
      <c r="C443" s="334">
        <f aca="true" t="shared" si="38" ref="C443:H443">SUM(C434:C436)</f>
        <v>18418.847999999998</v>
      </c>
      <c r="D443" s="334">
        <f t="shared" si="38"/>
        <v>49991.64</v>
      </c>
      <c r="E443" s="334">
        <f t="shared" si="38"/>
        <v>143.06</v>
      </c>
      <c r="F443" s="334">
        <f t="shared" si="38"/>
        <v>390.73</v>
      </c>
      <c r="G443" s="334">
        <f t="shared" si="38"/>
        <v>18561.908</v>
      </c>
      <c r="H443" s="334">
        <f t="shared" si="38"/>
        <v>50382.369999999995</v>
      </c>
      <c r="I443" s="341"/>
      <c r="J443" s="341"/>
      <c r="K443" s="341"/>
    </row>
    <row r="444" spans="1:11" ht="30" customHeight="1">
      <c r="A444" s="333" t="s">
        <v>26</v>
      </c>
      <c r="B444" s="343">
        <f>SUM(B437:B439)</f>
        <v>37917.335999999996</v>
      </c>
      <c r="C444" s="343">
        <f aca="true" t="shared" si="39" ref="C444:H444">SUM(C437:C439)</f>
        <v>16853.940000000002</v>
      </c>
      <c r="D444" s="343">
        <f t="shared" si="39"/>
        <v>47197.64</v>
      </c>
      <c r="E444" s="343">
        <f t="shared" si="39"/>
        <v>68.86</v>
      </c>
      <c r="F444" s="343">
        <f t="shared" si="39"/>
        <v>191.34</v>
      </c>
      <c r="G444" s="343">
        <f t="shared" si="39"/>
        <v>16922.8</v>
      </c>
      <c r="H444" s="343">
        <f t="shared" si="39"/>
        <v>47388.979999999996</v>
      </c>
      <c r="I444" s="427"/>
      <c r="J444" s="427"/>
      <c r="K444" s="427"/>
    </row>
    <row r="445" spans="1:11" ht="30" customHeight="1">
      <c r="A445" s="225"/>
      <c r="B445" s="294"/>
      <c r="C445" s="294"/>
      <c r="D445" s="294"/>
      <c r="E445" s="294"/>
      <c r="F445" s="294"/>
      <c r="G445" s="294"/>
      <c r="H445" s="294"/>
      <c r="I445" s="210"/>
      <c r="J445" s="210"/>
      <c r="K445" s="210"/>
    </row>
    <row r="446" spans="1:11" ht="30" customHeight="1">
      <c r="A446" s="260" t="s">
        <v>27</v>
      </c>
      <c r="B446" s="212">
        <f>SUM(B441:B442)</f>
        <v>99424.35800000001</v>
      </c>
      <c r="C446" s="212">
        <f aca="true" t="shared" si="40" ref="C446:H446">SUM(C441:C442)</f>
        <v>32566.55</v>
      </c>
      <c r="D446" s="212">
        <f t="shared" si="40"/>
        <v>86171.92</v>
      </c>
      <c r="E446" s="212">
        <f t="shared" si="40"/>
        <v>314.32</v>
      </c>
      <c r="F446" s="212">
        <f t="shared" si="40"/>
        <v>832.3900000000001</v>
      </c>
      <c r="G446" s="212">
        <f t="shared" si="40"/>
        <v>32880.869999999995</v>
      </c>
      <c r="H446" s="212">
        <f t="shared" si="40"/>
        <v>87004.31</v>
      </c>
      <c r="I446" s="217"/>
      <c r="J446" s="217"/>
      <c r="K446" s="217"/>
    </row>
    <row r="447" spans="1:11" ht="30" customHeight="1">
      <c r="A447" s="260" t="s">
        <v>28</v>
      </c>
      <c r="B447" s="224">
        <f>SUM(B443:B444)</f>
        <v>80590.439</v>
      </c>
      <c r="C447" s="224">
        <f aca="true" t="shared" si="41" ref="C447:H447">SUM(C443:C444)</f>
        <v>35272.788</v>
      </c>
      <c r="D447" s="224">
        <f t="shared" si="41"/>
        <v>97189.28</v>
      </c>
      <c r="E447" s="224">
        <f t="shared" si="41"/>
        <v>211.92000000000002</v>
      </c>
      <c r="F447" s="224">
        <f t="shared" si="41"/>
        <v>582.07</v>
      </c>
      <c r="G447" s="224">
        <f t="shared" si="41"/>
        <v>35484.708</v>
      </c>
      <c r="H447" s="224">
        <f t="shared" si="41"/>
        <v>97771.34999999999</v>
      </c>
      <c r="I447" s="428"/>
      <c r="J447" s="428"/>
      <c r="K447" s="428"/>
    </row>
    <row r="448" spans="1:11" ht="30" customHeight="1">
      <c r="A448" s="225"/>
      <c r="B448" s="200"/>
      <c r="C448" s="200"/>
      <c r="D448" s="200"/>
      <c r="E448" s="200"/>
      <c r="F448" s="200"/>
      <c r="G448" s="200"/>
      <c r="H448" s="200"/>
      <c r="I448" s="429"/>
      <c r="J448" s="429"/>
      <c r="K448" s="429"/>
    </row>
    <row r="449" spans="1:11" ht="30" customHeight="1">
      <c r="A449" s="262" t="s">
        <v>60</v>
      </c>
      <c r="B449" s="263">
        <f>SUM(B446:B447)</f>
        <v>180014.79700000002</v>
      </c>
      <c r="C449" s="263">
        <f aca="true" t="shared" si="42" ref="C449:H449">SUM(C446:C447)</f>
        <v>67839.338</v>
      </c>
      <c r="D449" s="263">
        <f t="shared" si="42"/>
        <v>183361.2</v>
      </c>
      <c r="E449" s="263">
        <f t="shared" si="42"/>
        <v>526.24</v>
      </c>
      <c r="F449" s="263">
        <f t="shared" si="42"/>
        <v>1414.46</v>
      </c>
      <c r="G449" s="263">
        <f t="shared" si="42"/>
        <v>68365.578</v>
      </c>
      <c r="H449" s="263">
        <f t="shared" si="42"/>
        <v>184775.65999999997</v>
      </c>
      <c r="I449" s="430"/>
      <c r="J449" s="430"/>
      <c r="K449" s="430"/>
    </row>
    <row r="450" spans="1:7" ht="30" customHeight="1">
      <c r="A450" s="190" t="s">
        <v>62</v>
      </c>
      <c r="G450"/>
    </row>
    <row r="451" spans="1:7" ht="30" customHeight="1">
      <c r="A451" s="227"/>
      <c r="G451"/>
    </row>
    <row r="452" spans="1:7" ht="30" customHeight="1">
      <c r="A452" s="332" t="s">
        <v>56</v>
      </c>
      <c r="G452"/>
    </row>
    <row r="453" spans="2:11" ht="30" customHeight="1">
      <c r="B453" s="170"/>
      <c r="C453" s="170"/>
      <c r="D453" s="170"/>
      <c r="E453" s="169"/>
      <c r="F453" s="169"/>
      <c r="G453" s="317"/>
      <c r="H453" s="169"/>
      <c r="I453" s="169"/>
      <c r="J453" s="169"/>
      <c r="K453" s="169"/>
    </row>
    <row r="454" spans="1:11" ht="30" customHeight="1">
      <c r="A454" s="227"/>
      <c r="B454" s="170"/>
      <c r="C454" s="170"/>
      <c r="D454" s="170"/>
      <c r="E454" s="169"/>
      <c r="F454" s="169"/>
      <c r="G454" s="325"/>
      <c r="H454" s="325"/>
      <c r="I454" s="325"/>
      <c r="J454" s="325"/>
      <c r="K454" s="325"/>
    </row>
    <row r="455" spans="1:11" ht="30" customHeight="1">
      <c r="A455" s="286"/>
      <c r="B455" s="171" t="s">
        <v>42</v>
      </c>
      <c r="C455" s="172" t="s">
        <v>5</v>
      </c>
      <c r="D455" s="173" t="s">
        <v>43</v>
      </c>
      <c r="E455" s="174" t="s">
        <v>44</v>
      </c>
      <c r="F455" s="169"/>
      <c r="G455" s="317"/>
      <c r="H455" s="169"/>
      <c r="I455" s="169"/>
      <c r="J455" s="169"/>
      <c r="K455" s="169"/>
    </row>
    <row r="456" spans="1:11" ht="30" customHeight="1">
      <c r="A456" s="229" t="s">
        <v>36</v>
      </c>
      <c r="B456" s="178"/>
      <c r="C456" s="178"/>
      <c r="D456" s="179"/>
      <c r="E456" s="180"/>
      <c r="F456" s="169"/>
      <c r="G456" s="317"/>
      <c r="H456" s="169"/>
      <c r="I456" s="169"/>
      <c r="J456" s="169"/>
      <c r="K456" s="169"/>
    </row>
    <row r="457" spans="1:11" ht="30" customHeight="1">
      <c r="A457" s="229" t="s">
        <v>52</v>
      </c>
      <c r="B457" s="178"/>
      <c r="C457" s="178"/>
      <c r="D457" s="179"/>
      <c r="E457" s="180"/>
      <c r="F457" s="169"/>
      <c r="G457" s="317"/>
      <c r="H457" s="169"/>
      <c r="I457" s="169"/>
      <c r="J457" s="169"/>
      <c r="K457" s="169"/>
    </row>
    <row r="458" spans="1:11" ht="30" customHeight="1">
      <c r="A458" s="230" t="s">
        <v>37</v>
      </c>
      <c r="B458" s="181"/>
      <c r="C458" s="181"/>
      <c r="D458" s="182"/>
      <c r="E458" s="183"/>
      <c r="F458" s="169"/>
      <c r="G458" s="317"/>
      <c r="H458" s="169"/>
      <c r="I458" s="169"/>
      <c r="J458" s="169"/>
      <c r="K458" s="169"/>
    </row>
    <row r="459" spans="1:11" ht="15.75">
      <c r="A459" s="190" t="s">
        <v>55</v>
      </c>
      <c r="B459" s="178"/>
      <c r="C459" s="178"/>
      <c r="D459" s="178"/>
      <c r="E459" s="189"/>
      <c r="F459" s="169"/>
      <c r="G459" s="317"/>
      <c r="H459" s="169"/>
      <c r="I459" s="169"/>
      <c r="J459" s="169"/>
      <c r="K459" s="169"/>
    </row>
    <row r="460" spans="1:4" ht="16.5">
      <c r="A460" s="227" t="s">
        <v>59</v>
      </c>
      <c r="C460" s="127"/>
      <c r="D460" s="127"/>
    </row>
    <row r="461" ht="15.75">
      <c r="A461" s="332" t="s">
        <v>56</v>
      </c>
    </row>
    <row r="462" ht="15.75"/>
    <row r="463" ht="15.75"/>
    <row r="464" ht="15.75"/>
    <row r="465" spans="1:11" ht="30" customHeight="1">
      <c r="A465" s="460" t="s">
        <v>48</v>
      </c>
      <c r="B465" s="460"/>
      <c r="C465" s="460"/>
      <c r="D465" s="460"/>
      <c r="E465" s="460"/>
      <c r="F465" s="460"/>
      <c r="G465" s="460"/>
      <c r="H465" s="460"/>
      <c r="I465" s="184"/>
      <c r="J465" s="184"/>
      <c r="K465" s="184"/>
    </row>
    <row r="466" spans="1:11" ht="30" customHeight="1">
      <c r="A466" s="184">
        <v>2005</v>
      </c>
      <c r="B466" s="185"/>
      <c r="C466" s="185"/>
      <c r="D466" s="185"/>
      <c r="E466" s="185"/>
      <c r="F466" s="185"/>
      <c r="G466" s="309"/>
      <c r="H466" s="185"/>
      <c r="I466" s="185"/>
      <c r="J466" s="185"/>
      <c r="K466" s="185"/>
    </row>
    <row r="467" spans="1:11" ht="30" customHeight="1">
      <c r="A467" s="158"/>
      <c r="B467" s="32"/>
      <c r="C467" s="32"/>
      <c r="D467" s="32"/>
      <c r="E467" s="32"/>
      <c r="F467" s="32"/>
      <c r="G467" s="310"/>
      <c r="H467" s="32"/>
      <c r="I467" s="32"/>
      <c r="J467" s="32"/>
      <c r="K467" s="32"/>
    </row>
    <row r="468" spans="1:11" ht="30" customHeight="1">
      <c r="A468" s="159"/>
      <c r="B468" s="444" t="s">
        <v>49</v>
      </c>
      <c r="C468" s="445"/>
      <c r="D468" s="446"/>
      <c r="E468" s="447" t="s">
        <v>50</v>
      </c>
      <c r="F468" s="448"/>
      <c r="G468" s="449" t="s">
        <v>51</v>
      </c>
      <c r="H468" s="461"/>
      <c r="I468" s="421"/>
      <c r="J468" s="421"/>
      <c r="K468" s="421"/>
    </row>
    <row r="469" spans="1:11" ht="30" customHeight="1">
      <c r="A469" s="42" t="s">
        <v>1</v>
      </c>
      <c r="B469" s="90" t="s">
        <v>61</v>
      </c>
      <c r="C469" s="451" t="s">
        <v>3</v>
      </c>
      <c r="D469" s="452"/>
      <c r="E469" s="453" t="s">
        <v>3</v>
      </c>
      <c r="F469" s="454"/>
      <c r="G469" s="455" t="s">
        <v>3</v>
      </c>
      <c r="H469" s="459"/>
      <c r="I469" s="422"/>
      <c r="J469" s="422"/>
      <c r="K469" s="422"/>
    </row>
    <row r="470" spans="1:11" ht="30" customHeight="1">
      <c r="A470" s="11"/>
      <c r="B470" s="90" t="s">
        <v>53</v>
      </c>
      <c r="C470" s="90" t="s">
        <v>5</v>
      </c>
      <c r="D470" s="90" t="s">
        <v>6</v>
      </c>
      <c r="E470" s="90" t="s">
        <v>5</v>
      </c>
      <c r="F470" s="90" t="s">
        <v>6</v>
      </c>
      <c r="G470" s="320" t="s">
        <v>5</v>
      </c>
      <c r="H470" s="90" t="s">
        <v>6</v>
      </c>
      <c r="I470" s="422"/>
      <c r="J470" s="422"/>
      <c r="K470" s="422"/>
    </row>
    <row r="471" spans="1:11" ht="30" customHeight="1">
      <c r="A471" s="165" t="s">
        <v>7</v>
      </c>
      <c r="B471" s="295" t="s">
        <v>8</v>
      </c>
      <c r="C471" s="295" t="s">
        <v>9</v>
      </c>
      <c r="D471" s="295" t="s">
        <v>10</v>
      </c>
      <c r="E471" s="295">
        <v>5</v>
      </c>
      <c r="F471" s="290">
        <v>6</v>
      </c>
      <c r="G471" s="321">
        <v>7</v>
      </c>
      <c r="H471" s="295">
        <v>9</v>
      </c>
      <c r="I471" s="431"/>
      <c r="J471" s="431"/>
      <c r="K471" s="431"/>
    </row>
    <row r="472" spans="1:11" ht="30" customHeight="1">
      <c r="A472" s="354" t="s">
        <v>11</v>
      </c>
      <c r="B472" s="356">
        <v>12314.73</v>
      </c>
      <c r="C472" s="356">
        <v>5021.67</v>
      </c>
      <c r="D472" s="356">
        <v>14366.94</v>
      </c>
      <c r="E472" s="356">
        <v>21.11</v>
      </c>
      <c r="F472" s="357">
        <v>60.4</v>
      </c>
      <c r="G472" s="357">
        <f aca="true" t="shared" si="43" ref="G472:G483">SUM(C472,E472)</f>
        <v>5042.78</v>
      </c>
      <c r="H472" s="198">
        <f>SUM(F472,D472)</f>
        <v>14427.34</v>
      </c>
      <c r="I472" s="223"/>
      <c r="J472" s="223"/>
      <c r="K472" s="223"/>
    </row>
    <row r="473" spans="1:11" ht="30" customHeight="1">
      <c r="A473" s="352" t="s">
        <v>12</v>
      </c>
      <c r="B473" s="207">
        <v>8451.23</v>
      </c>
      <c r="C473" s="207">
        <v>3623.61</v>
      </c>
      <c r="D473" s="207">
        <v>10414.45</v>
      </c>
      <c r="E473" s="207">
        <v>0</v>
      </c>
      <c r="F473" s="291">
        <v>0</v>
      </c>
      <c r="G473" s="291">
        <f t="shared" si="43"/>
        <v>3623.61</v>
      </c>
      <c r="H473" s="198">
        <f>SUM(F473,D473)</f>
        <v>10414.45</v>
      </c>
      <c r="I473" s="223"/>
      <c r="J473" s="223"/>
      <c r="K473" s="223"/>
    </row>
    <row r="474" spans="1:11" ht="30" customHeight="1">
      <c r="A474" s="352" t="s">
        <v>13</v>
      </c>
      <c r="B474" s="291">
        <v>20270.48</v>
      </c>
      <c r="C474" s="291">
        <v>12531.35</v>
      </c>
      <c r="D474" s="291">
        <v>36035.52</v>
      </c>
      <c r="E474" s="291">
        <v>14.47</v>
      </c>
      <c r="F474" s="291">
        <v>41.62</v>
      </c>
      <c r="G474" s="291">
        <f t="shared" si="43"/>
        <v>12545.82</v>
      </c>
      <c r="H474" s="351">
        <f>SUM(F474,D474)</f>
        <v>36077.14</v>
      </c>
      <c r="I474" s="199"/>
      <c r="J474" s="199"/>
      <c r="K474" s="199"/>
    </row>
    <row r="475" spans="1:11" ht="30" customHeight="1">
      <c r="A475" s="352" t="s">
        <v>14</v>
      </c>
      <c r="B475" s="292">
        <v>12270.064</v>
      </c>
      <c r="C475" s="292">
        <v>6110.71</v>
      </c>
      <c r="D475" s="292">
        <v>17511.23</v>
      </c>
      <c r="E475" s="292">
        <v>0</v>
      </c>
      <c r="F475" s="207">
        <v>0</v>
      </c>
      <c r="G475" s="322">
        <f t="shared" si="43"/>
        <v>6110.71</v>
      </c>
      <c r="H475" s="277">
        <f aca="true" t="shared" si="44" ref="H475:H480">SUM(F475,D475)</f>
        <v>17511.23</v>
      </c>
      <c r="I475" s="206"/>
      <c r="J475" s="206"/>
      <c r="K475" s="206"/>
    </row>
    <row r="476" spans="1:11" ht="30" customHeight="1">
      <c r="A476" s="352" t="s">
        <v>15</v>
      </c>
      <c r="B476" s="207">
        <v>12955.95</v>
      </c>
      <c r="C476" s="207">
        <v>6817.65</v>
      </c>
      <c r="D476" s="207">
        <v>19521.81</v>
      </c>
      <c r="E476" s="207">
        <v>16.15</v>
      </c>
      <c r="F476" s="291">
        <v>46.25</v>
      </c>
      <c r="G476" s="291">
        <f t="shared" si="43"/>
        <v>6833.799999999999</v>
      </c>
      <c r="H476" s="198">
        <f t="shared" si="44"/>
        <v>19568.06</v>
      </c>
      <c r="I476" s="223"/>
      <c r="J476" s="223"/>
      <c r="K476" s="223"/>
    </row>
    <row r="477" spans="1:11" ht="30" customHeight="1">
      <c r="A477" s="352" t="s">
        <v>16</v>
      </c>
      <c r="B477" s="291">
        <v>10858.842999999999</v>
      </c>
      <c r="C477" s="291">
        <v>5943.73</v>
      </c>
      <c r="D477" s="291">
        <v>17062.73</v>
      </c>
      <c r="E477" s="207">
        <v>43.33</v>
      </c>
      <c r="F477" s="291">
        <v>124.39</v>
      </c>
      <c r="G477" s="291">
        <f t="shared" si="43"/>
        <v>5987.0599999999995</v>
      </c>
      <c r="H477" s="351">
        <f t="shared" si="44"/>
        <v>17187.12</v>
      </c>
      <c r="I477" s="199"/>
      <c r="J477" s="199"/>
      <c r="K477" s="199"/>
    </row>
    <row r="478" spans="1:11" ht="30" customHeight="1">
      <c r="A478" s="352" t="s">
        <v>17</v>
      </c>
      <c r="B478" s="207">
        <v>13332.72</v>
      </c>
      <c r="C478" s="207">
        <v>7917.84</v>
      </c>
      <c r="D478" s="207">
        <v>22842.1</v>
      </c>
      <c r="E478" s="207">
        <v>46.63</v>
      </c>
      <c r="F478" s="291">
        <v>134.53</v>
      </c>
      <c r="G478" s="291">
        <f t="shared" si="43"/>
        <v>7964.47</v>
      </c>
      <c r="H478" s="198">
        <f t="shared" si="44"/>
        <v>22976.629999999997</v>
      </c>
      <c r="I478" s="223"/>
      <c r="J478" s="223"/>
      <c r="K478" s="223"/>
    </row>
    <row r="479" spans="1:11" ht="30" customHeight="1">
      <c r="A479" s="352" t="s">
        <v>18</v>
      </c>
      <c r="B479" s="207">
        <v>18787.33</v>
      </c>
      <c r="C479" s="207">
        <v>11363.99</v>
      </c>
      <c r="D479" s="207">
        <v>32947.05</v>
      </c>
      <c r="E479" s="207">
        <v>22.648</v>
      </c>
      <c r="F479" s="291">
        <v>65.66</v>
      </c>
      <c r="G479" s="291">
        <f t="shared" si="43"/>
        <v>11386.637999999999</v>
      </c>
      <c r="H479" s="198">
        <f t="shared" si="44"/>
        <v>33012.71000000001</v>
      </c>
      <c r="I479" s="223"/>
      <c r="J479" s="223"/>
      <c r="K479" s="223"/>
    </row>
    <row r="480" spans="1:11" ht="30" customHeight="1">
      <c r="A480" s="355" t="s">
        <v>19</v>
      </c>
      <c r="B480" s="350">
        <v>11956.984</v>
      </c>
      <c r="C480" s="350">
        <v>7083.61</v>
      </c>
      <c r="D480" s="350">
        <v>20600.83</v>
      </c>
      <c r="E480" s="350">
        <v>0.73</v>
      </c>
      <c r="F480" s="350">
        <v>2.13</v>
      </c>
      <c r="G480" s="350">
        <f t="shared" si="43"/>
        <v>7084.339999999999</v>
      </c>
      <c r="H480" s="353">
        <f t="shared" si="44"/>
        <v>20602.960000000003</v>
      </c>
      <c r="I480" s="199"/>
      <c r="J480" s="199"/>
      <c r="K480" s="199"/>
    </row>
    <row r="481" spans="1:11" ht="30" customHeight="1">
      <c r="A481" s="209" t="s">
        <v>20</v>
      </c>
      <c r="B481" s="207">
        <v>13067.82</v>
      </c>
      <c r="C481" s="207">
        <v>8872.31</v>
      </c>
      <c r="D481" s="207">
        <v>25888.78</v>
      </c>
      <c r="E481" s="207">
        <v>11.64</v>
      </c>
      <c r="F481" s="292">
        <v>33.96</v>
      </c>
      <c r="G481" s="291">
        <f t="shared" si="43"/>
        <v>8883.949999999999</v>
      </c>
      <c r="H481" s="207">
        <f>SUM(F481,D481)</f>
        <v>25922.739999999998</v>
      </c>
      <c r="I481" s="223"/>
      <c r="J481" s="223"/>
      <c r="K481" s="223"/>
    </row>
    <row r="482" spans="1:11" ht="30" customHeight="1">
      <c r="A482" s="225" t="s">
        <v>21</v>
      </c>
      <c r="B482" s="207">
        <v>6489.64</v>
      </c>
      <c r="C482" s="207">
        <v>3771.44</v>
      </c>
      <c r="D482" s="207">
        <v>11038.23</v>
      </c>
      <c r="E482" s="207">
        <v>48.92</v>
      </c>
      <c r="F482" s="292">
        <v>143.16</v>
      </c>
      <c r="G482" s="291">
        <f t="shared" si="43"/>
        <v>3820.36</v>
      </c>
      <c r="H482" s="207">
        <f>SUM(F482,D482)</f>
        <v>11181.39</v>
      </c>
      <c r="I482" s="223"/>
      <c r="J482" s="223"/>
      <c r="K482" s="223"/>
    </row>
    <row r="483" spans="1:11" ht="30" customHeight="1">
      <c r="A483" s="349" t="s">
        <v>22</v>
      </c>
      <c r="B483" s="350">
        <v>10786.128</v>
      </c>
      <c r="C483" s="350">
        <v>6139.83</v>
      </c>
      <c r="D483" s="350">
        <v>17974.3</v>
      </c>
      <c r="E483" s="350">
        <v>0</v>
      </c>
      <c r="F483" s="350">
        <v>0</v>
      </c>
      <c r="G483" s="350">
        <f t="shared" si="43"/>
        <v>6139.83</v>
      </c>
      <c r="H483" s="350">
        <f>SUM(F483,D483)</f>
        <v>17974.3</v>
      </c>
      <c r="I483" s="199"/>
      <c r="J483" s="199"/>
      <c r="K483" s="199"/>
    </row>
    <row r="484" spans="1:11" ht="30" customHeight="1">
      <c r="A484" s="225"/>
      <c r="B484" s="294"/>
      <c r="C484" s="294"/>
      <c r="D484" s="294"/>
      <c r="E484" s="294"/>
      <c r="F484" s="294"/>
      <c r="G484" s="323"/>
      <c r="H484" s="294"/>
      <c r="I484" s="210"/>
      <c r="J484" s="210"/>
      <c r="K484" s="210"/>
    </row>
    <row r="485" spans="1:11" ht="30" customHeight="1">
      <c r="A485" s="333" t="s">
        <v>23</v>
      </c>
      <c r="B485" s="347">
        <f aca="true" t="shared" si="45" ref="B485:H485">SUM(B472:B474)</f>
        <v>41036.44</v>
      </c>
      <c r="C485" s="347">
        <f t="shared" si="45"/>
        <v>21176.63</v>
      </c>
      <c r="D485" s="347">
        <f t="shared" si="45"/>
        <v>60816.909999999996</v>
      </c>
      <c r="E485" s="347">
        <f t="shared" si="45"/>
        <v>35.58</v>
      </c>
      <c r="F485" s="347">
        <f t="shared" si="45"/>
        <v>102.02</v>
      </c>
      <c r="G485" s="347">
        <f t="shared" si="45"/>
        <v>21212.21</v>
      </c>
      <c r="H485" s="347">
        <f t="shared" si="45"/>
        <v>60918.93</v>
      </c>
      <c r="I485" s="336"/>
      <c r="J485" s="336"/>
      <c r="K485" s="336"/>
    </row>
    <row r="486" spans="1:11" ht="30" customHeight="1">
      <c r="A486" s="333" t="s">
        <v>24</v>
      </c>
      <c r="B486" s="334">
        <f>SUM(B475:B477)</f>
        <v>36084.857</v>
      </c>
      <c r="C486" s="334">
        <f aca="true" t="shared" si="46" ref="C486:H486">SUM(C475:C477)</f>
        <v>18872.09</v>
      </c>
      <c r="D486" s="334">
        <f t="shared" si="46"/>
        <v>54095.770000000004</v>
      </c>
      <c r="E486" s="334">
        <f t="shared" si="46"/>
        <v>59.48</v>
      </c>
      <c r="F486" s="334">
        <f t="shared" si="46"/>
        <v>170.64</v>
      </c>
      <c r="G486" s="334">
        <f t="shared" si="46"/>
        <v>18931.57</v>
      </c>
      <c r="H486" s="334">
        <f t="shared" si="46"/>
        <v>54266.41</v>
      </c>
      <c r="I486" s="341"/>
      <c r="J486" s="341"/>
      <c r="K486" s="341"/>
    </row>
    <row r="487" spans="1:11" ht="30" customHeight="1">
      <c r="A487" s="333" t="s">
        <v>25</v>
      </c>
      <c r="B487" s="334">
        <f>SUM(B478:B480)</f>
        <v>44077.034</v>
      </c>
      <c r="C487" s="334">
        <f aca="true" t="shared" si="47" ref="C487:H487">SUM(C478:C480)</f>
        <v>26365.440000000002</v>
      </c>
      <c r="D487" s="334">
        <f t="shared" si="47"/>
        <v>76389.98000000001</v>
      </c>
      <c r="E487" s="334">
        <f t="shared" si="47"/>
        <v>70.00800000000001</v>
      </c>
      <c r="F487" s="334">
        <f t="shared" si="47"/>
        <v>202.32</v>
      </c>
      <c r="G487" s="334">
        <f t="shared" si="47"/>
        <v>26435.448</v>
      </c>
      <c r="H487" s="334">
        <f t="shared" si="47"/>
        <v>76592.3</v>
      </c>
      <c r="I487" s="341"/>
      <c r="J487" s="341"/>
      <c r="K487" s="341"/>
    </row>
    <row r="488" spans="1:11" ht="30" customHeight="1">
      <c r="A488" s="333" t="s">
        <v>26</v>
      </c>
      <c r="B488" s="343">
        <f>SUM(B481:B483)</f>
        <v>30343.588</v>
      </c>
      <c r="C488" s="343">
        <f aca="true" t="shared" si="48" ref="C488:H488">SUM(C481:C483)</f>
        <v>18783.58</v>
      </c>
      <c r="D488" s="343">
        <f t="shared" si="48"/>
        <v>54901.31</v>
      </c>
      <c r="E488" s="343">
        <f t="shared" si="48"/>
        <v>60.56</v>
      </c>
      <c r="F488" s="343">
        <f t="shared" si="48"/>
        <v>177.12</v>
      </c>
      <c r="G488" s="343">
        <f t="shared" si="48"/>
        <v>18844.14</v>
      </c>
      <c r="H488" s="343">
        <f t="shared" si="48"/>
        <v>55078.42999999999</v>
      </c>
      <c r="I488" s="427"/>
      <c r="J488" s="427"/>
      <c r="K488" s="427"/>
    </row>
    <row r="489" spans="1:11" ht="30" customHeight="1">
      <c r="A489" s="225"/>
      <c r="B489" s="365"/>
      <c r="C489" s="365"/>
      <c r="D489" s="365"/>
      <c r="E489" s="365"/>
      <c r="F489" s="365"/>
      <c r="G489" s="365"/>
      <c r="H489" s="294"/>
      <c r="I489" s="210"/>
      <c r="J489" s="210"/>
      <c r="K489" s="210"/>
    </row>
    <row r="490" spans="1:11" ht="30" customHeight="1">
      <c r="A490" s="260" t="s">
        <v>27</v>
      </c>
      <c r="B490" s="212">
        <f>SUM(B485:B486)</f>
        <v>77121.297</v>
      </c>
      <c r="C490" s="212">
        <f aca="true" t="shared" si="49" ref="C490:H490">SUM(C485:C486)</f>
        <v>40048.72</v>
      </c>
      <c r="D490" s="212">
        <f t="shared" si="49"/>
        <v>114912.68</v>
      </c>
      <c r="E490" s="212">
        <f t="shared" si="49"/>
        <v>95.06</v>
      </c>
      <c r="F490" s="212">
        <f t="shared" si="49"/>
        <v>272.65999999999997</v>
      </c>
      <c r="G490" s="212">
        <f t="shared" si="49"/>
        <v>40143.78</v>
      </c>
      <c r="H490" s="212">
        <f t="shared" si="49"/>
        <v>115185.34</v>
      </c>
      <c r="I490" s="217"/>
      <c r="J490" s="217"/>
      <c r="K490" s="217"/>
    </row>
    <row r="491" spans="1:11" ht="30" customHeight="1">
      <c r="A491" s="260" t="s">
        <v>28</v>
      </c>
      <c r="B491" s="224">
        <f>SUM(B487:B488)</f>
        <v>74420.622</v>
      </c>
      <c r="C491" s="224">
        <f aca="true" t="shared" si="50" ref="C491:H491">SUM(C487:C488)</f>
        <v>45149.020000000004</v>
      </c>
      <c r="D491" s="224">
        <f t="shared" si="50"/>
        <v>131291.29</v>
      </c>
      <c r="E491" s="224">
        <f t="shared" si="50"/>
        <v>130.568</v>
      </c>
      <c r="F491" s="224">
        <f t="shared" si="50"/>
        <v>379.44</v>
      </c>
      <c r="G491" s="224">
        <f t="shared" si="50"/>
        <v>45279.588</v>
      </c>
      <c r="H491" s="224">
        <f t="shared" si="50"/>
        <v>131670.72999999998</v>
      </c>
      <c r="I491" s="428"/>
      <c r="J491" s="428"/>
      <c r="K491" s="428"/>
    </row>
    <row r="492" spans="1:11" ht="30" customHeight="1">
      <c r="A492" s="225"/>
      <c r="B492" s="200"/>
      <c r="C492" s="200"/>
      <c r="D492" s="200"/>
      <c r="E492" s="200"/>
      <c r="F492" s="200"/>
      <c r="G492" s="200"/>
      <c r="H492" s="200"/>
      <c r="I492" s="429"/>
      <c r="J492" s="429"/>
      <c r="K492" s="429"/>
    </row>
    <row r="493" spans="1:11" ht="30" customHeight="1">
      <c r="A493" s="262" t="s">
        <v>60</v>
      </c>
      <c r="B493" s="263">
        <f>SUM(B490:B491)</f>
        <v>151541.919</v>
      </c>
      <c r="C493" s="263">
        <f aca="true" t="shared" si="51" ref="C493:H493">SUM(C490:C491)</f>
        <v>85197.74</v>
      </c>
      <c r="D493" s="263">
        <f t="shared" si="51"/>
        <v>246203.97</v>
      </c>
      <c r="E493" s="263">
        <f t="shared" si="51"/>
        <v>225.62800000000001</v>
      </c>
      <c r="F493" s="263">
        <f t="shared" si="51"/>
        <v>652.0999999999999</v>
      </c>
      <c r="G493" s="263">
        <f t="shared" si="51"/>
        <v>85423.368</v>
      </c>
      <c r="H493" s="263">
        <f t="shared" si="51"/>
        <v>246856.06999999998</v>
      </c>
      <c r="I493" s="430"/>
      <c r="J493" s="430"/>
      <c r="K493" s="430"/>
    </row>
    <row r="494" spans="1:7" ht="15.75">
      <c r="A494" s="190" t="s">
        <v>62</v>
      </c>
      <c r="G494"/>
    </row>
    <row r="495" spans="1:7" ht="16.5">
      <c r="A495" s="227" t="s">
        <v>59</v>
      </c>
      <c r="G495"/>
    </row>
    <row r="496" spans="1:7" ht="15.75">
      <c r="A496" s="332" t="s">
        <v>56</v>
      </c>
      <c r="G496"/>
    </row>
    <row r="497" ht="15.75"/>
    <row r="498" ht="15.75"/>
    <row r="499" spans="1:11" ht="20.25">
      <c r="A499" s="460" t="s">
        <v>48</v>
      </c>
      <c r="B499" s="460"/>
      <c r="C499" s="460"/>
      <c r="D499" s="460"/>
      <c r="E499" s="460"/>
      <c r="F499" s="460"/>
      <c r="G499" s="460"/>
      <c r="H499" s="460"/>
      <c r="I499" s="184"/>
      <c r="J499" s="184"/>
      <c r="K499" s="184"/>
    </row>
    <row r="500" spans="1:11" ht="20.25">
      <c r="A500" s="184">
        <v>2006</v>
      </c>
      <c r="B500" s="185"/>
      <c r="C500" s="185"/>
      <c r="D500" s="185"/>
      <c r="E500" s="185"/>
      <c r="F500" s="185"/>
      <c r="G500" s="309"/>
      <c r="H500" s="185"/>
      <c r="I500" s="185"/>
      <c r="J500" s="185"/>
      <c r="K500" s="185"/>
    </row>
    <row r="501" spans="1:11" ht="25.5">
      <c r="A501" s="158"/>
      <c r="B501" s="32"/>
      <c r="C501" s="32"/>
      <c r="D501" s="32"/>
      <c r="E501" s="32"/>
      <c r="F501" s="32"/>
      <c r="G501" s="310"/>
      <c r="H501" s="32"/>
      <c r="I501" s="32"/>
      <c r="J501" s="32"/>
      <c r="K501" s="32"/>
    </row>
    <row r="502" spans="1:11" ht="30" customHeight="1">
      <c r="A502" s="159"/>
      <c r="B502" s="444" t="s">
        <v>49</v>
      </c>
      <c r="C502" s="445"/>
      <c r="D502" s="446"/>
      <c r="E502" s="447" t="s">
        <v>50</v>
      </c>
      <c r="F502" s="448"/>
      <c r="G502" s="449" t="s">
        <v>51</v>
      </c>
      <c r="H502" s="461"/>
      <c r="I502" s="421"/>
      <c r="J502" s="421"/>
      <c r="K502" s="421"/>
    </row>
    <row r="503" spans="1:11" ht="30" customHeight="1">
      <c r="A503" s="42" t="s">
        <v>1</v>
      </c>
      <c r="B503" s="90" t="s">
        <v>61</v>
      </c>
      <c r="C503" s="451" t="s">
        <v>3</v>
      </c>
      <c r="D503" s="452"/>
      <c r="E503" s="453" t="s">
        <v>3</v>
      </c>
      <c r="F503" s="454"/>
      <c r="G503" s="455" t="s">
        <v>3</v>
      </c>
      <c r="H503" s="459"/>
      <c r="I503" s="422"/>
      <c r="J503" s="422"/>
      <c r="K503" s="422"/>
    </row>
    <row r="504" spans="1:11" ht="30" customHeight="1">
      <c r="A504" s="11"/>
      <c r="B504" s="90" t="s">
        <v>53</v>
      </c>
      <c r="C504" s="90" t="s">
        <v>5</v>
      </c>
      <c r="D504" s="90" t="s">
        <v>6</v>
      </c>
      <c r="E504" s="90" t="s">
        <v>5</v>
      </c>
      <c r="F504" s="90" t="s">
        <v>6</v>
      </c>
      <c r="G504" s="320" t="s">
        <v>5</v>
      </c>
      <c r="H504" s="90" t="s">
        <v>6</v>
      </c>
      <c r="I504" s="422"/>
      <c r="J504" s="422"/>
      <c r="K504" s="422"/>
    </row>
    <row r="505" spans="1:11" ht="30" customHeight="1">
      <c r="A505" s="165" t="s">
        <v>7</v>
      </c>
      <c r="B505" s="295" t="s">
        <v>8</v>
      </c>
      <c r="C505" s="295" t="s">
        <v>9</v>
      </c>
      <c r="D505" s="295" t="s">
        <v>10</v>
      </c>
      <c r="E505" s="295">
        <v>5</v>
      </c>
      <c r="F505" s="290">
        <v>6</v>
      </c>
      <c r="G505" s="321">
        <v>7</v>
      </c>
      <c r="H505" s="295">
        <v>9</v>
      </c>
      <c r="I505" s="431"/>
      <c r="J505" s="431"/>
      <c r="K505" s="431"/>
    </row>
    <row r="506" spans="1:11" ht="30" customHeight="1">
      <c r="A506" s="354" t="s">
        <v>11</v>
      </c>
      <c r="B506" s="358">
        <v>22247.557</v>
      </c>
      <c r="C506" s="356">
        <v>12780.52</v>
      </c>
      <c r="D506" s="356">
        <v>37459.31</v>
      </c>
      <c r="E506" s="356">
        <v>16.65</v>
      </c>
      <c r="F506" s="357">
        <v>48.79</v>
      </c>
      <c r="G506" s="357">
        <f aca="true" t="shared" si="52" ref="G506:G517">SUM(C506,E506)</f>
        <v>12797.17</v>
      </c>
      <c r="H506" s="198">
        <f>SUM(F506,D506)</f>
        <v>37508.1</v>
      </c>
      <c r="I506" s="223"/>
      <c r="J506" s="223"/>
      <c r="K506" s="223"/>
    </row>
    <row r="507" spans="1:11" ht="30" customHeight="1">
      <c r="A507" s="352" t="s">
        <v>12</v>
      </c>
      <c r="B507" s="200">
        <v>7499.51</v>
      </c>
      <c r="C507" s="207">
        <v>4515.65</v>
      </c>
      <c r="D507" s="207">
        <v>13279.48</v>
      </c>
      <c r="E507" s="207">
        <v>0</v>
      </c>
      <c r="F507" s="291">
        <v>0</v>
      </c>
      <c r="G507" s="291">
        <f t="shared" si="52"/>
        <v>4515.65</v>
      </c>
      <c r="H507" s="198">
        <f>SUM(F507,D507)</f>
        <v>13279.48</v>
      </c>
      <c r="I507" s="223"/>
      <c r="J507" s="223"/>
      <c r="K507" s="223"/>
    </row>
    <row r="508" spans="1:11" ht="30" customHeight="1">
      <c r="A508" s="352" t="s">
        <v>13</v>
      </c>
      <c r="B508" s="324">
        <v>23646.923</v>
      </c>
      <c r="C508" s="291">
        <v>13365.3</v>
      </c>
      <c r="D508" s="291">
        <v>39377.24</v>
      </c>
      <c r="E508" s="291">
        <v>0</v>
      </c>
      <c r="F508" s="291">
        <v>0</v>
      </c>
      <c r="G508" s="291">
        <f t="shared" si="52"/>
        <v>13365.3</v>
      </c>
      <c r="H508" s="351">
        <f>SUM(F508,D508)</f>
        <v>39377.24</v>
      </c>
      <c r="I508" s="199"/>
      <c r="J508" s="199"/>
      <c r="K508" s="199"/>
    </row>
    <row r="509" spans="1:11" ht="30" customHeight="1">
      <c r="A509" s="352" t="s">
        <v>14</v>
      </c>
      <c r="B509" s="359">
        <v>24074.188</v>
      </c>
      <c r="C509" s="292">
        <v>15728.67</v>
      </c>
      <c r="D509" s="292">
        <v>46475.07</v>
      </c>
      <c r="E509" s="292">
        <v>156.47</v>
      </c>
      <c r="F509" s="207">
        <v>462.34</v>
      </c>
      <c r="G509" s="322">
        <f t="shared" si="52"/>
        <v>15885.14</v>
      </c>
      <c r="H509" s="277">
        <f aca="true" t="shared" si="53" ref="H509:H514">SUM(F509,D509)</f>
        <v>46937.409999999996</v>
      </c>
      <c r="I509" s="206"/>
      <c r="J509" s="206"/>
      <c r="K509" s="206"/>
    </row>
    <row r="510" spans="1:11" ht="30" customHeight="1">
      <c r="A510" s="352" t="s">
        <v>15</v>
      </c>
      <c r="B510" s="200">
        <v>9989.89</v>
      </c>
      <c r="C510" s="207">
        <v>6619.2</v>
      </c>
      <c r="D510" s="207">
        <v>19577.22</v>
      </c>
      <c r="E510" s="207">
        <v>0</v>
      </c>
      <c r="F510" s="291">
        <v>0</v>
      </c>
      <c r="G510" s="291">
        <f t="shared" si="52"/>
        <v>6619.2</v>
      </c>
      <c r="H510" s="198">
        <f t="shared" si="53"/>
        <v>19577.22</v>
      </c>
      <c r="I510" s="223"/>
      <c r="J510" s="223"/>
      <c r="K510" s="223"/>
    </row>
    <row r="511" spans="1:11" ht="30" customHeight="1">
      <c r="A511" s="352" t="s">
        <v>16</v>
      </c>
      <c r="B511" s="324">
        <v>18074.049</v>
      </c>
      <c r="C511" s="291">
        <v>13314.53</v>
      </c>
      <c r="D511" s="291">
        <v>39394.23</v>
      </c>
      <c r="E511" s="207">
        <v>0</v>
      </c>
      <c r="F511" s="291">
        <v>0</v>
      </c>
      <c r="G511" s="291">
        <f t="shared" si="52"/>
        <v>13314.53</v>
      </c>
      <c r="H511" s="351">
        <f t="shared" si="53"/>
        <v>39394.23</v>
      </c>
      <c r="I511" s="199"/>
      <c r="J511" s="199"/>
      <c r="K511" s="199"/>
    </row>
    <row r="512" spans="1:11" ht="30" customHeight="1">
      <c r="A512" s="352" t="s">
        <v>17</v>
      </c>
      <c r="B512" s="207">
        <f>'[1]2006'!$D$70</f>
        <v>9997.21</v>
      </c>
      <c r="C512" s="207">
        <v>5364.87</v>
      </c>
      <c r="D512" s="207">
        <v>15926.53</v>
      </c>
      <c r="E512" s="207">
        <v>0</v>
      </c>
      <c r="F512" s="291">
        <v>0</v>
      </c>
      <c r="G512" s="291">
        <f t="shared" si="52"/>
        <v>5364.87</v>
      </c>
      <c r="H512" s="198">
        <f t="shared" si="53"/>
        <v>15926.53</v>
      </c>
      <c r="I512" s="223"/>
      <c r="J512" s="223"/>
      <c r="K512" s="223"/>
    </row>
    <row r="513" spans="1:11" ht="30" customHeight="1">
      <c r="A513" s="352" t="s">
        <v>18</v>
      </c>
      <c r="B513" s="207">
        <f>'[1]2006'!$D$79</f>
        <v>24336.088</v>
      </c>
      <c r="C513" s="207">
        <v>14698.63</v>
      </c>
      <c r="D513" s="207">
        <v>43629.66</v>
      </c>
      <c r="E513" s="207">
        <v>0</v>
      </c>
      <c r="F513" s="291">
        <v>0</v>
      </c>
      <c r="G513" s="291">
        <f t="shared" si="52"/>
        <v>14698.63</v>
      </c>
      <c r="H513" s="198">
        <f t="shared" si="53"/>
        <v>43629.66</v>
      </c>
      <c r="I513" s="223"/>
      <c r="J513" s="223"/>
      <c r="K513" s="223"/>
    </row>
    <row r="514" spans="1:11" ht="30" customHeight="1">
      <c r="A514" s="355" t="s">
        <v>19</v>
      </c>
      <c r="B514" s="350">
        <v>13458.432</v>
      </c>
      <c r="C514" s="350">
        <v>9144.58</v>
      </c>
      <c r="D514" s="350">
        <v>27155.92</v>
      </c>
      <c r="E514" s="350">
        <v>7.76</v>
      </c>
      <c r="F514" s="350">
        <v>23.06</v>
      </c>
      <c r="G514" s="350">
        <f t="shared" si="52"/>
        <v>9152.34</v>
      </c>
      <c r="H514" s="353">
        <f t="shared" si="53"/>
        <v>27178.98</v>
      </c>
      <c r="I514" s="199"/>
      <c r="J514" s="199"/>
      <c r="K514" s="199"/>
    </row>
    <row r="515" spans="1:11" ht="30" customHeight="1">
      <c r="A515" s="209" t="s">
        <v>20</v>
      </c>
      <c r="B515" s="207">
        <v>14293.387</v>
      </c>
      <c r="C515" s="207">
        <v>8549.25</v>
      </c>
      <c r="D515" s="207">
        <v>25456.18</v>
      </c>
      <c r="E515" s="207">
        <v>3.1</v>
      </c>
      <c r="F515" s="292">
        <v>9.23</v>
      </c>
      <c r="G515" s="291">
        <f t="shared" si="52"/>
        <v>8552.35</v>
      </c>
      <c r="H515" s="207">
        <f>SUM(F515,D515)</f>
        <v>25465.41</v>
      </c>
      <c r="I515" s="223"/>
      <c r="J515" s="223"/>
      <c r="K515" s="223"/>
    </row>
    <row r="516" spans="1:11" ht="30" customHeight="1">
      <c r="A516" s="225" t="s">
        <v>21</v>
      </c>
      <c r="B516" s="207">
        <v>13764.59</v>
      </c>
      <c r="C516" s="207">
        <v>8106.56</v>
      </c>
      <c r="D516" s="207">
        <v>24210.34</v>
      </c>
      <c r="E516" s="207">
        <v>11.64</v>
      </c>
      <c r="F516" s="292">
        <v>34.78</v>
      </c>
      <c r="G516" s="291">
        <f t="shared" si="52"/>
        <v>8118.200000000001</v>
      </c>
      <c r="H516" s="207">
        <f>SUM(F516,D516)</f>
        <v>24245.12</v>
      </c>
      <c r="I516" s="223"/>
      <c r="J516" s="223"/>
      <c r="K516" s="223"/>
    </row>
    <row r="517" spans="1:11" ht="30" customHeight="1">
      <c r="A517" s="349" t="s">
        <v>22</v>
      </c>
      <c r="B517" s="350">
        <v>17286.306</v>
      </c>
      <c r="C517" s="350">
        <v>10875.35</v>
      </c>
      <c r="D517" s="350">
        <v>32442.14</v>
      </c>
      <c r="E517" s="350">
        <v>19.21</v>
      </c>
      <c r="F517" s="350">
        <v>57.32</v>
      </c>
      <c r="G517" s="350">
        <f t="shared" si="52"/>
        <v>10894.56</v>
      </c>
      <c r="H517" s="350">
        <f>SUM(F517,D517)</f>
        <v>32499.46</v>
      </c>
      <c r="I517" s="199"/>
      <c r="J517" s="199"/>
      <c r="K517" s="199"/>
    </row>
    <row r="518" spans="1:11" ht="30" customHeight="1">
      <c r="A518" s="225"/>
      <c r="B518" s="294"/>
      <c r="C518" s="294"/>
      <c r="D518" s="294"/>
      <c r="E518" s="294"/>
      <c r="F518" s="294"/>
      <c r="G518" s="323"/>
      <c r="H518" s="294"/>
      <c r="I518" s="210"/>
      <c r="J518" s="210"/>
      <c r="K518" s="210"/>
    </row>
    <row r="519" spans="1:11" ht="30" customHeight="1">
      <c r="A519" s="333" t="s">
        <v>23</v>
      </c>
      <c r="B519" s="347">
        <f>SUM(B506:B508)</f>
        <v>53393.990000000005</v>
      </c>
      <c r="C519" s="347">
        <f aca="true" t="shared" si="54" ref="C519:H519">SUM(C506:C508)</f>
        <v>30661.469999999998</v>
      </c>
      <c r="D519" s="347">
        <f t="shared" si="54"/>
        <v>90116.03</v>
      </c>
      <c r="E519" s="347">
        <f t="shared" si="54"/>
        <v>16.65</v>
      </c>
      <c r="F519" s="347">
        <f t="shared" si="54"/>
        <v>48.79</v>
      </c>
      <c r="G519" s="347">
        <f t="shared" si="54"/>
        <v>30678.12</v>
      </c>
      <c r="H519" s="347">
        <f t="shared" si="54"/>
        <v>90164.82</v>
      </c>
      <c r="I519" s="336"/>
      <c r="J519" s="336"/>
      <c r="K519" s="336"/>
    </row>
    <row r="520" spans="1:11" ht="30" customHeight="1">
      <c r="A520" s="333" t="s">
        <v>24</v>
      </c>
      <c r="B520" s="334">
        <f>SUM(B509:B511)</f>
        <v>52138.12699999999</v>
      </c>
      <c r="C520" s="334">
        <f aca="true" t="shared" si="55" ref="C520:H520">SUM(C509:C511)</f>
        <v>35662.4</v>
      </c>
      <c r="D520" s="334">
        <f t="shared" si="55"/>
        <v>105446.52000000002</v>
      </c>
      <c r="E520" s="334">
        <f t="shared" si="55"/>
        <v>156.47</v>
      </c>
      <c r="F520" s="334">
        <f t="shared" si="55"/>
        <v>462.34</v>
      </c>
      <c r="G520" s="334">
        <f t="shared" si="55"/>
        <v>35818.87</v>
      </c>
      <c r="H520" s="334">
        <f t="shared" si="55"/>
        <v>105908.86000000002</v>
      </c>
      <c r="I520" s="341"/>
      <c r="J520" s="341"/>
      <c r="K520" s="341"/>
    </row>
    <row r="521" spans="1:11" ht="30" customHeight="1">
      <c r="A521" s="333" t="s">
        <v>25</v>
      </c>
      <c r="B521" s="334">
        <f>SUM(B512:B514)</f>
        <v>47791.729999999996</v>
      </c>
      <c r="C521" s="334">
        <f aca="true" t="shared" si="56" ref="C521:H521">SUM(C512:C514)</f>
        <v>29208.08</v>
      </c>
      <c r="D521" s="334">
        <f t="shared" si="56"/>
        <v>86712.11</v>
      </c>
      <c r="E521" s="334">
        <f t="shared" si="56"/>
        <v>7.76</v>
      </c>
      <c r="F521" s="334">
        <f t="shared" si="56"/>
        <v>23.06</v>
      </c>
      <c r="G521" s="334">
        <f t="shared" si="56"/>
        <v>29215.84</v>
      </c>
      <c r="H521" s="334">
        <f t="shared" si="56"/>
        <v>86735.17</v>
      </c>
      <c r="I521" s="341"/>
      <c r="J521" s="341"/>
      <c r="K521" s="341"/>
    </row>
    <row r="522" spans="1:11" ht="30" customHeight="1">
      <c r="A522" s="333" t="s">
        <v>26</v>
      </c>
      <c r="B522" s="343">
        <f>SUM(B515:B517)</f>
        <v>45344.282999999996</v>
      </c>
      <c r="C522" s="343">
        <f aca="true" t="shared" si="57" ref="C522:H522">SUM(C515:C517)</f>
        <v>27531.160000000003</v>
      </c>
      <c r="D522" s="343">
        <f t="shared" si="57"/>
        <v>82108.66</v>
      </c>
      <c r="E522" s="343">
        <f t="shared" si="57"/>
        <v>33.95</v>
      </c>
      <c r="F522" s="343">
        <f t="shared" si="57"/>
        <v>101.33000000000001</v>
      </c>
      <c r="G522" s="343">
        <f t="shared" si="57"/>
        <v>27565.11</v>
      </c>
      <c r="H522" s="343">
        <f t="shared" si="57"/>
        <v>82209.98999999999</v>
      </c>
      <c r="I522" s="427"/>
      <c r="J522" s="427"/>
      <c r="K522" s="427"/>
    </row>
    <row r="523" spans="1:11" ht="30" customHeight="1">
      <c r="A523" s="225"/>
      <c r="B523" s="365"/>
      <c r="C523" s="365"/>
      <c r="D523" s="365"/>
      <c r="E523" s="365"/>
      <c r="F523" s="365"/>
      <c r="G523" s="365"/>
      <c r="H523" s="365"/>
      <c r="I523" s="432"/>
      <c r="J523" s="432"/>
      <c r="K523" s="432"/>
    </row>
    <row r="524" spans="1:11" ht="30" customHeight="1">
      <c r="A524" s="260" t="s">
        <v>27</v>
      </c>
      <c r="B524" s="212">
        <f>SUM(B519:B520)</f>
        <v>105532.117</v>
      </c>
      <c r="C524" s="212">
        <f aca="true" t="shared" si="58" ref="C524:H524">SUM(C519:C520)</f>
        <v>66323.87</v>
      </c>
      <c r="D524" s="212">
        <f t="shared" si="58"/>
        <v>195562.55000000002</v>
      </c>
      <c r="E524" s="212">
        <f t="shared" si="58"/>
        <v>173.12</v>
      </c>
      <c r="F524" s="212">
        <f t="shared" si="58"/>
        <v>511.13</v>
      </c>
      <c r="G524" s="212">
        <f t="shared" si="58"/>
        <v>66496.99</v>
      </c>
      <c r="H524" s="212">
        <f t="shared" si="58"/>
        <v>196073.68000000002</v>
      </c>
      <c r="I524" s="217"/>
      <c r="J524" s="217"/>
      <c r="K524" s="217"/>
    </row>
    <row r="525" spans="1:11" ht="30" customHeight="1">
      <c r="A525" s="260" t="s">
        <v>28</v>
      </c>
      <c r="B525" s="224">
        <f>SUM(B521:B522)</f>
        <v>93136.01299999999</v>
      </c>
      <c r="C525" s="224">
        <f aca="true" t="shared" si="59" ref="C525:H525">SUM(C521:C522)</f>
        <v>56739.240000000005</v>
      </c>
      <c r="D525" s="224">
        <f t="shared" si="59"/>
        <v>168820.77000000002</v>
      </c>
      <c r="E525" s="224">
        <f t="shared" si="59"/>
        <v>41.71</v>
      </c>
      <c r="F525" s="224">
        <f t="shared" si="59"/>
        <v>124.39000000000001</v>
      </c>
      <c r="G525" s="224">
        <f t="shared" si="59"/>
        <v>56780.95</v>
      </c>
      <c r="H525" s="224">
        <f t="shared" si="59"/>
        <v>168945.15999999997</v>
      </c>
      <c r="I525" s="428"/>
      <c r="J525" s="428"/>
      <c r="K525" s="428"/>
    </row>
    <row r="526" spans="1:11" ht="30" customHeight="1">
      <c r="A526" s="225"/>
      <c r="B526" s="200"/>
      <c r="C526" s="200"/>
      <c r="D526" s="200"/>
      <c r="E526" s="200"/>
      <c r="F526" s="200"/>
      <c r="G526" s="200"/>
      <c r="H526" s="200"/>
      <c r="I526" s="429"/>
      <c r="J526" s="429"/>
      <c r="K526" s="429"/>
    </row>
    <row r="527" spans="1:11" ht="30" customHeight="1">
      <c r="A527" s="262" t="s">
        <v>29</v>
      </c>
      <c r="B527" s="263">
        <f>SUM(B524:B525)</f>
        <v>198668.13</v>
      </c>
      <c r="C527" s="263">
        <f aca="true" t="shared" si="60" ref="C527:H527">SUM(C524:C525)</f>
        <v>123063.11</v>
      </c>
      <c r="D527" s="263">
        <f t="shared" si="60"/>
        <v>364383.32000000007</v>
      </c>
      <c r="E527" s="263">
        <f t="shared" si="60"/>
        <v>214.83</v>
      </c>
      <c r="F527" s="263">
        <f t="shared" si="60"/>
        <v>635.52</v>
      </c>
      <c r="G527" s="263">
        <f t="shared" si="60"/>
        <v>123277.94</v>
      </c>
      <c r="H527" s="263">
        <f t="shared" si="60"/>
        <v>365018.83999999997</v>
      </c>
      <c r="I527" s="430"/>
      <c r="J527" s="430"/>
      <c r="K527" s="430"/>
    </row>
    <row r="528" spans="1:7" ht="30" customHeight="1">
      <c r="A528" s="190" t="s">
        <v>62</v>
      </c>
      <c r="G528"/>
    </row>
    <row r="529" spans="1:7" ht="30" customHeight="1">
      <c r="A529" s="332" t="s">
        <v>56</v>
      </c>
      <c r="G529"/>
    </row>
    <row r="530" ht="28.5" customHeight="1">
      <c r="A530" t="s">
        <v>63</v>
      </c>
    </row>
    <row r="531" ht="15.75"/>
    <row r="532" ht="15.75"/>
    <row r="533" ht="15.75"/>
    <row r="534" spans="1:11" ht="20.25">
      <c r="A534" s="460" t="s">
        <v>48</v>
      </c>
      <c r="B534" s="460"/>
      <c r="C534" s="460"/>
      <c r="D534" s="460"/>
      <c r="E534" s="460"/>
      <c r="F534" s="460"/>
      <c r="G534" s="460"/>
      <c r="H534" s="460"/>
      <c r="I534" s="184"/>
      <c r="J534" s="184"/>
      <c r="K534" s="184"/>
    </row>
    <row r="535" spans="1:11" ht="20.25">
      <c r="A535" s="184">
        <v>2007</v>
      </c>
      <c r="B535" s="185"/>
      <c r="C535" s="185"/>
      <c r="D535" s="185"/>
      <c r="E535" s="185"/>
      <c r="F535" s="185"/>
      <c r="G535" s="309"/>
      <c r="H535" s="185"/>
      <c r="I535" s="185"/>
      <c r="J535" s="185"/>
      <c r="K535" s="185"/>
    </row>
    <row r="536" spans="1:11" ht="25.5">
      <c r="A536" s="158"/>
      <c r="B536" s="32"/>
      <c r="C536" s="32"/>
      <c r="D536" s="32"/>
      <c r="E536" s="32"/>
      <c r="F536" s="32"/>
      <c r="G536" s="310"/>
      <c r="H536" s="32"/>
      <c r="I536" s="32"/>
      <c r="J536" s="32"/>
      <c r="K536" s="32"/>
    </row>
    <row r="537" spans="1:11" ht="30" customHeight="1">
      <c r="A537" s="159"/>
      <c r="B537" s="444" t="s">
        <v>49</v>
      </c>
      <c r="C537" s="445"/>
      <c r="D537" s="446"/>
      <c r="E537" s="447" t="s">
        <v>50</v>
      </c>
      <c r="F537" s="448"/>
      <c r="G537" s="449" t="s">
        <v>51</v>
      </c>
      <c r="H537" s="461"/>
      <c r="I537" s="421"/>
      <c r="J537" s="421"/>
      <c r="K537" s="421"/>
    </row>
    <row r="538" spans="1:11" ht="30" customHeight="1">
      <c r="A538" s="42" t="s">
        <v>1</v>
      </c>
      <c r="B538" s="90" t="s">
        <v>61</v>
      </c>
      <c r="C538" s="451" t="s">
        <v>3</v>
      </c>
      <c r="D538" s="452"/>
      <c r="E538" s="453" t="s">
        <v>3</v>
      </c>
      <c r="F538" s="454"/>
      <c r="G538" s="455" t="s">
        <v>3</v>
      </c>
      <c r="H538" s="459"/>
      <c r="I538" s="422"/>
      <c r="J538" s="422"/>
      <c r="K538" s="422"/>
    </row>
    <row r="539" spans="1:11" ht="30" customHeight="1">
      <c r="A539" s="11"/>
      <c r="B539" s="90" t="s">
        <v>53</v>
      </c>
      <c r="C539" s="90" t="s">
        <v>5</v>
      </c>
      <c r="D539" s="90" t="s">
        <v>6</v>
      </c>
      <c r="E539" s="90" t="s">
        <v>5</v>
      </c>
      <c r="F539" s="90" t="s">
        <v>6</v>
      </c>
      <c r="G539" s="320" t="s">
        <v>5</v>
      </c>
      <c r="H539" s="90" t="s">
        <v>6</v>
      </c>
      <c r="I539" s="422"/>
      <c r="J539" s="422"/>
      <c r="K539" s="422"/>
    </row>
    <row r="540" spans="1:11" ht="30" customHeight="1">
      <c r="A540" s="165" t="s">
        <v>7</v>
      </c>
      <c r="B540" s="295" t="s">
        <v>8</v>
      </c>
      <c r="C540" s="295" t="s">
        <v>9</v>
      </c>
      <c r="D540" s="295" t="s">
        <v>10</v>
      </c>
      <c r="E540" s="295">
        <v>5</v>
      </c>
      <c r="F540" s="290">
        <v>6</v>
      </c>
      <c r="G540" s="321">
        <v>7</v>
      </c>
      <c r="H540" s="295">
        <v>9</v>
      </c>
      <c r="I540" s="431"/>
      <c r="J540" s="431"/>
      <c r="K540" s="431"/>
    </row>
    <row r="541" spans="1:11" ht="30" customHeight="1">
      <c r="A541" s="354" t="s">
        <v>11</v>
      </c>
      <c r="B541" s="360">
        <v>12174.65</v>
      </c>
      <c r="C541" s="356">
        <v>7026.39</v>
      </c>
      <c r="D541" s="356">
        <v>20924.53</v>
      </c>
      <c r="E541" s="356">
        <v>15.97</v>
      </c>
      <c r="F541" s="357">
        <v>47.56</v>
      </c>
      <c r="G541" s="357">
        <f aca="true" t="shared" si="61" ref="G541:G552">SUM(C541,E541)</f>
        <v>7042.360000000001</v>
      </c>
      <c r="H541" s="198">
        <f>SUM(F541,D541)</f>
        <v>20972.09</v>
      </c>
      <c r="I541" s="223"/>
      <c r="J541" s="223"/>
      <c r="K541" s="223"/>
    </row>
    <row r="542" spans="1:11" ht="30" customHeight="1">
      <c r="A542" s="352" t="s">
        <v>12</v>
      </c>
      <c r="B542" s="196">
        <v>11594.85</v>
      </c>
      <c r="C542" s="207">
        <v>7119.66</v>
      </c>
      <c r="D542" s="207">
        <v>21273.25</v>
      </c>
      <c r="E542" s="207">
        <v>0</v>
      </c>
      <c r="F542" s="291">
        <v>0</v>
      </c>
      <c r="G542" s="291">
        <f t="shared" si="61"/>
        <v>7119.66</v>
      </c>
      <c r="H542" s="198">
        <f>SUM(F542,D542)</f>
        <v>21273.25</v>
      </c>
      <c r="I542" s="223"/>
      <c r="J542" s="223"/>
      <c r="K542" s="223"/>
    </row>
    <row r="543" spans="1:11" ht="30" customHeight="1">
      <c r="A543" s="352" t="s">
        <v>13</v>
      </c>
      <c r="B543" s="361">
        <v>7866.823</v>
      </c>
      <c r="C543" s="291">
        <v>5258.76</v>
      </c>
      <c r="D543" s="291">
        <v>15732.49</v>
      </c>
      <c r="E543" s="291">
        <v>0</v>
      </c>
      <c r="F543" s="291">
        <v>0</v>
      </c>
      <c r="G543" s="291">
        <f t="shared" si="61"/>
        <v>5258.76</v>
      </c>
      <c r="H543" s="351">
        <f>SUM(F543,D543)</f>
        <v>15732.49</v>
      </c>
      <c r="I543" s="199"/>
      <c r="J543" s="199"/>
      <c r="K543" s="199"/>
    </row>
    <row r="544" spans="1:11" ht="30" customHeight="1">
      <c r="A544" s="352" t="s">
        <v>14</v>
      </c>
      <c r="B544" s="362">
        <v>16589.586</v>
      </c>
      <c r="C544" s="292">
        <v>11046.43</v>
      </c>
      <c r="D544" s="292">
        <v>33059.09</v>
      </c>
      <c r="E544" s="292">
        <v>9.15</v>
      </c>
      <c r="F544" s="207">
        <v>27.38</v>
      </c>
      <c r="G544" s="322">
        <f t="shared" si="61"/>
        <v>11055.58</v>
      </c>
      <c r="H544" s="277">
        <f aca="true" t="shared" si="62" ref="H544:H549">SUM(F544,D544)</f>
        <v>33086.469999999994</v>
      </c>
      <c r="I544" s="206"/>
      <c r="J544" s="206"/>
      <c r="K544" s="206"/>
    </row>
    <row r="545" spans="1:11" ht="30" customHeight="1">
      <c r="A545" s="352" t="s">
        <v>15</v>
      </c>
      <c r="B545" s="196">
        <v>19601.6</v>
      </c>
      <c r="C545" s="207">
        <v>11444.88</v>
      </c>
      <c r="D545" s="207">
        <v>34194.43</v>
      </c>
      <c r="E545" s="207">
        <v>7.07</v>
      </c>
      <c r="F545" s="291">
        <v>21.13</v>
      </c>
      <c r="G545" s="291">
        <f t="shared" si="61"/>
        <v>11451.949999999999</v>
      </c>
      <c r="H545" s="198">
        <f t="shared" si="62"/>
        <v>34215.56</v>
      </c>
      <c r="I545" s="223"/>
      <c r="J545" s="223"/>
      <c r="K545" s="223"/>
    </row>
    <row r="546" spans="1:11" ht="30" customHeight="1">
      <c r="A546" s="352" t="s">
        <v>16</v>
      </c>
      <c r="B546" s="361">
        <v>16061.287</v>
      </c>
      <c r="C546" s="291">
        <v>11511.68</v>
      </c>
      <c r="D546" s="291">
        <v>34325.29</v>
      </c>
      <c r="E546" s="207">
        <v>7.09</v>
      </c>
      <c r="F546" s="291">
        <v>21.13</v>
      </c>
      <c r="G546" s="291">
        <f t="shared" si="61"/>
        <v>11518.77</v>
      </c>
      <c r="H546" s="351">
        <f t="shared" si="62"/>
        <v>34346.42</v>
      </c>
      <c r="I546" s="199"/>
      <c r="J546" s="199"/>
      <c r="K546" s="199"/>
    </row>
    <row r="547" spans="1:11" ht="30" customHeight="1">
      <c r="A547" s="352" t="s">
        <v>17</v>
      </c>
      <c r="B547" s="361">
        <v>13494.281</v>
      </c>
      <c r="C547" s="198">
        <v>9737.25</v>
      </c>
      <c r="D547" s="207">
        <v>29039.11</v>
      </c>
      <c r="E547" s="207">
        <v>314.67</v>
      </c>
      <c r="F547" s="207">
        <v>938.43</v>
      </c>
      <c r="G547" s="291">
        <f t="shared" si="61"/>
        <v>10051.92</v>
      </c>
      <c r="H547" s="198">
        <f t="shared" si="62"/>
        <v>29977.54</v>
      </c>
      <c r="I547" s="223"/>
      <c r="J547" s="223"/>
      <c r="K547" s="223"/>
    </row>
    <row r="548" spans="1:11" ht="30" customHeight="1">
      <c r="A548" s="352" t="s">
        <v>18</v>
      </c>
      <c r="B548" s="196">
        <v>15517.367</v>
      </c>
      <c r="C548" s="207">
        <v>11177.75</v>
      </c>
      <c r="D548" s="207">
        <v>33333.07</v>
      </c>
      <c r="E548" s="207">
        <v>56.44</v>
      </c>
      <c r="F548" s="291">
        <v>168.32</v>
      </c>
      <c r="G548" s="291">
        <f t="shared" si="61"/>
        <v>11234.19</v>
      </c>
      <c r="H548" s="198">
        <f t="shared" si="62"/>
        <v>33501.39</v>
      </c>
      <c r="I548" s="223"/>
      <c r="J548" s="223"/>
      <c r="K548" s="223"/>
    </row>
    <row r="549" spans="1:11" ht="30" customHeight="1">
      <c r="A549" s="355" t="s">
        <v>19</v>
      </c>
      <c r="B549" s="363">
        <v>20230.189</v>
      </c>
      <c r="C549" s="350">
        <v>15324.87</v>
      </c>
      <c r="D549" s="350">
        <v>45689.43</v>
      </c>
      <c r="E549" s="350">
        <v>92.92</v>
      </c>
      <c r="F549" s="350">
        <v>277.05</v>
      </c>
      <c r="G549" s="350">
        <f t="shared" si="61"/>
        <v>15417.79</v>
      </c>
      <c r="H549" s="353">
        <f t="shared" si="62"/>
        <v>45966.48</v>
      </c>
      <c r="I549" s="199"/>
      <c r="J549" s="199"/>
      <c r="K549" s="199"/>
    </row>
    <row r="550" spans="1:11" ht="30" customHeight="1">
      <c r="A550" s="209" t="s">
        <v>20</v>
      </c>
      <c r="B550" s="196">
        <v>3907.366</v>
      </c>
      <c r="C550" s="207">
        <v>3027.24</v>
      </c>
      <c r="D550" s="207">
        <v>9033.57</v>
      </c>
      <c r="E550" s="207">
        <v>101.21</v>
      </c>
      <c r="F550" s="292">
        <v>302.02</v>
      </c>
      <c r="G550" s="291">
        <f t="shared" si="61"/>
        <v>3128.45</v>
      </c>
      <c r="H550" s="207">
        <f>SUM(F550,D550)</f>
        <v>9335.59</v>
      </c>
      <c r="I550" s="223"/>
      <c r="J550" s="223"/>
      <c r="K550" s="223"/>
    </row>
    <row r="551" spans="1:11" ht="30" customHeight="1">
      <c r="A551" s="225" t="s">
        <v>21</v>
      </c>
      <c r="B551" s="196">
        <v>19666.894</v>
      </c>
      <c r="C551" s="207">
        <v>17499.16</v>
      </c>
      <c r="D551" s="207">
        <v>52183.2</v>
      </c>
      <c r="E551" s="207">
        <v>0</v>
      </c>
      <c r="F551" s="292">
        <v>0</v>
      </c>
      <c r="G551" s="291">
        <f t="shared" si="61"/>
        <v>17499.16</v>
      </c>
      <c r="H551" s="207">
        <f>SUM(F551,D551)</f>
        <v>52183.2</v>
      </c>
      <c r="I551" s="223"/>
      <c r="J551" s="223"/>
      <c r="K551" s="223"/>
    </row>
    <row r="552" spans="1:11" ht="30" customHeight="1">
      <c r="A552" s="349" t="s">
        <v>22</v>
      </c>
      <c r="B552" s="363">
        <v>12109.963</v>
      </c>
      <c r="C552" s="350">
        <v>10740.01</v>
      </c>
      <c r="D552" s="350">
        <v>32030.8</v>
      </c>
      <c r="E552" s="350">
        <v>19.21</v>
      </c>
      <c r="F552" s="350">
        <v>57.32</v>
      </c>
      <c r="G552" s="350">
        <f t="shared" si="61"/>
        <v>10759.22</v>
      </c>
      <c r="H552" s="350">
        <f>SUM(F552,D552)</f>
        <v>32088.12</v>
      </c>
      <c r="I552" s="199"/>
      <c r="J552" s="199"/>
      <c r="K552" s="199"/>
    </row>
    <row r="553" spans="1:11" ht="30" customHeight="1">
      <c r="A553" s="225"/>
      <c r="B553" s="294"/>
      <c r="C553" s="294"/>
      <c r="D553" s="294"/>
      <c r="E553" s="294"/>
      <c r="F553" s="294"/>
      <c r="G553" s="323"/>
      <c r="H553" s="294"/>
      <c r="I553" s="210"/>
      <c r="J553" s="210"/>
      <c r="K553" s="210"/>
    </row>
    <row r="554" spans="1:11" ht="30" customHeight="1">
      <c r="A554" s="333" t="s">
        <v>23</v>
      </c>
      <c r="B554" s="347">
        <f>SUM(B541:B543)</f>
        <v>31636.323</v>
      </c>
      <c r="C554" s="347">
        <f aca="true" t="shared" si="63" ref="C554:H554">SUM(C541:C543)</f>
        <v>19404.809999999998</v>
      </c>
      <c r="D554" s="347">
        <f t="shared" si="63"/>
        <v>57930.27</v>
      </c>
      <c r="E554" s="347">
        <f t="shared" si="63"/>
        <v>15.97</v>
      </c>
      <c r="F554" s="347">
        <f t="shared" si="63"/>
        <v>47.56</v>
      </c>
      <c r="G554" s="347">
        <f t="shared" si="63"/>
        <v>19420.78</v>
      </c>
      <c r="H554" s="347">
        <f t="shared" si="63"/>
        <v>57977.829999999994</v>
      </c>
      <c r="I554" s="336"/>
      <c r="J554" s="336"/>
      <c r="K554" s="336"/>
    </row>
    <row r="555" spans="1:11" ht="30" customHeight="1">
      <c r="A555" s="333" t="s">
        <v>24</v>
      </c>
      <c r="B555" s="334">
        <f>SUM(B544:B546)</f>
        <v>52252.473</v>
      </c>
      <c r="C555" s="334">
        <f aca="true" t="shared" si="64" ref="C555:H555">SUM(C544:C546)</f>
        <v>34002.99</v>
      </c>
      <c r="D555" s="334">
        <f t="shared" si="64"/>
        <v>101578.81</v>
      </c>
      <c r="E555" s="334">
        <f t="shared" si="64"/>
        <v>23.31</v>
      </c>
      <c r="F555" s="334">
        <f t="shared" si="64"/>
        <v>69.64</v>
      </c>
      <c r="G555" s="334">
        <f t="shared" si="64"/>
        <v>34026.3</v>
      </c>
      <c r="H555" s="334">
        <f t="shared" si="64"/>
        <v>101648.45</v>
      </c>
      <c r="I555" s="341"/>
      <c r="J555" s="341"/>
      <c r="K555" s="341"/>
    </row>
    <row r="556" spans="1:11" ht="30" customHeight="1">
      <c r="A556" s="333" t="s">
        <v>25</v>
      </c>
      <c r="B556" s="334">
        <f aca="true" t="shared" si="65" ref="B556:H556">SUM(B547:B549)</f>
        <v>49241.837</v>
      </c>
      <c r="C556" s="334">
        <f t="shared" si="65"/>
        <v>36239.87</v>
      </c>
      <c r="D556" s="334">
        <f t="shared" si="65"/>
        <v>108061.61</v>
      </c>
      <c r="E556" s="334">
        <f t="shared" si="65"/>
        <v>464.03000000000003</v>
      </c>
      <c r="F556" s="334">
        <f t="shared" si="65"/>
        <v>1383.8</v>
      </c>
      <c r="G556" s="334">
        <f t="shared" si="65"/>
        <v>36703.9</v>
      </c>
      <c r="H556" s="334">
        <f t="shared" si="65"/>
        <v>109445.41</v>
      </c>
      <c r="I556" s="341"/>
      <c r="J556" s="341"/>
      <c r="K556" s="341"/>
    </row>
    <row r="557" spans="1:11" ht="30" customHeight="1">
      <c r="A557" s="333" t="s">
        <v>26</v>
      </c>
      <c r="B557" s="343">
        <f>SUM(B550:B552)</f>
        <v>35684.223</v>
      </c>
      <c r="C557" s="343">
        <f aca="true" t="shared" si="66" ref="C557:H557">SUM(C550:C552)</f>
        <v>31266.410000000003</v>
      </c>
      <c r="D557" s="343">
        <f t="shared" si="66"/>
        <v>93247.56999999999</v>
      </c>
      <c r="E557" s="343">
        <f t="shared" si="66"/>
        <v>120.41999999999999</v>
      </c>
      <c r="F557" s="343">
        <f t="shared" si="66"/>
        <v>359.34</v>
      </c>
      <c r="G557" s="343">
        <f t="shared" si="66"/>
        <v>31386.83</v>
      </c>
      <c r="H557" s="343">
        <f t="shared" si="66"/>
        <v>93606.90999999999</v>
      </c>
      <c r="I557" s="427"/>
      <c r="J557" s="427"/>
      <c r="K557" s="427"/>
    </row>
    <row r="558" spans="1:11" ht="30" customHeight="1">
      <c r="A558" s="225"/>
      <c r="B558" s="294"/>
      <c r="C558" s="294"/>
      <c r="D558" s="294"/>
      <c r="E558" s="294"/>
      <c r="F558" s="294"/>
      <c r="G558" s="365"/>
      <c r="H558" s="294"/>
      <c r="I558" s="210"/>
      <c r="J558" s="210"/>
      <c r="K558" s="210"/>
    </row>
    <row r="559" spans="1:11" ht="30" customHeight="1">
      <c r="A559" s="260" t="s">
        <v>27</v>
      </c>
      <c r="B559" s="212">
        <f>SUM(B554:B555)</f>
        <v>83888.796</v>
      </c>
      <c r="C559" s="212">
        <f aca="true" t="shared" si="67" ref="C559:H559">SUM(C554:C555)</f>
        <v>53407.799999999996</v>
      </c>
      <c r="D559" s="212">
        <f t="shared" si="67"/>
        <v>159509.08</v>
      </c>
      <c r="E559" s="212">
        <f t="shared" si="67"/>
        <v>39.28</v>
      </c>
      <c r="F559" s="212">
        <f t="shared" si="67"/>
        <v>117.2</v>
      </c>
      <c r="G559" s="212">
        <f t="shared" si="67"/>
        <v>53447.08</v>
      </c>
      <c r="H559" s="212">
        <f t="shared" si="67"/>
        <v>159626.28</v>
      </c>
      <c r="I559" s="217"/>
      <c r="J559" s="217"/>
      <c r="K559" s="217"/>
    </row>
    <row r="560" spans="1:11" ht="30" customHeight="1">
      <c r="A560" s="260" t="s">
        <v>28</v>
      </c>
      <c r="B560" s="212">
        <f>SUM(B556:B557)</f>
        <v>84926.06</v>
      </c>
      <c r="C560" s="212">
        <f aca="true" t="shared" si="68" ref="C560:H560">SUM(C556:C557)</f>
        <v>67506.28</v>
      </c>
      <c r="D560" s="212">
        <f t="shared" si="68"/>
        <v>201309.18</v>
      </c>
      <c r="E560" s="212">
        <f t="shared" si="68"/>
        <v>584.45</v>
      </c>
      <c r="F560" s="212">
        <f t="shared" si="68"/>
        <v>1743.1399999999999</v>
      </c>
      <c r="G560" s="212">
        <f t="shared" si="68"/>
        <v>68090.73000000001</v>
      </c>
      <c r="H560" s="212">
        <f t="shared" si="68"/>
        <v>203052.32</v>
      </c>
      <c r="I560" s="217"/>
      <c r="J560" s="217"/>
      <c r="K560" s="217"/>
    </row>
    <row r="561" spans="1:11" ht="30" customHeight="1">
      <c r="A561" s="225"/>
      <c r="B561" s="200"/>
      <c r="C561" s="200"/>
      <c r="D561" s="200"/>
      <c r="E561" s="200"/>
      <c r="F561" s="200"/>
      <c r="G561" s="200"/>
      <c r="H561" s="200"/>
      <c r="I561" s="429"/>
      <c r="J561" s="429"/>
      <c r="K561" s="429"/>
    </row>
    <row r="562" spans="1:11" ht="30" customHeight="1">
      <c r="A562" s="262" t="s">
        <v>29</v>
      </c>
      <c r="B562" s="263">
        <f>SUM(B559:B560)</f>
        <v>168814.856</v>
      </c>
      <c r="C562" s="263">
        <f aca="true" t="shared" si="69" ref="C562:H562">SUM(C559:C560)</f>
        <v>120914.07999999999</v>
      </c>
      <c r="D562" s="263">
        <f t="shared" si="69"/>
        <v>360818.26</v>
      </c>
      <c r="E562" s="263">
        <f t="shared" si="69"/>
        <v>623.73</v>
      </c>
      <c r="F562" s="263">
        <f t="shared" si="69"/>
        <v>1860.34</v>
      </c>
      <c r="G562" s="263">
        <f t="shared" si="69"/>
        <v>121537.81000000001</v>
      </c>
      <c r="H562" s="263">
        <f t="shared" si="69"/>
        <v>362678.6</v>
      </c>
      <c r="I562" s="430"/>
      <c r="J562" s="430"/>
      <c r="K562" s="430"/>
    </row>
    <row r="563" spans="1:7" ht="15.75">
      <c r="A563" s="190" t="s">
        <v>62</v>
      </c>
      <c r="G563"/>
    </row>
    <row r="564" spans="1:7" ht="15.75">
      <c r="A564" s="332" t="s">
        <v>56</v>
      </c>
      <c r="G564"/>
    </row>
    <row r="565" ht="15.75"/>
    <row r="566" spans="1:11" ht="20.25">
      <c r="A566" s="460" t="s">
        <v>48</v>
      </c>
      <c r="B566" s="460"/>
      <c r="C566" s="460"/>
      <c r="D566" s="460"/>
      <c r="E566" s="460"/>
      <c r="F566" s="460"/>
      <c r="G566" s="460"/>
      <c r="H566" s="460"/>
      <c r="I566" s="184"/>
      <c r="J566" s="184"/>
      <c r="K566" s="184"/>
    </row>
    <row r="567" spans="1:11" ht="25.5">
      <c r="A567" s="158"/>
      <c r="B567" s="32"/>
      <c r="C567" s="32"/>
      <c r="D567" s="32"/>
      <c r="E567" s="32"/>
      <c r="F567" s="32"/>
      <c r="G567" s="310"/>
      <c r="H567" s="32"/>
      <c r="I567" s="32"/>
      <c r="J567" s="32"/>
      <c r="K567" s="32"/>
    </row>
    <row r="568" spans="1:11" ht="30" customHeight="1">
      <c r="A568" s="159"/>
      <c r="B568" s="444" t="s">
        <v>49</v>
      </c>
      <c r="C568" s="445"/>
      <c r="D568" s="446"/>
      <c r="E568" s="447" t="s">
        <v>50</v>
      </c>
      <c r="F568" s="448"/>
      <c r="G568" s="449" t="s">
        <v>51</v>
      </c>
      <c r="H568" s="461"/>
      <c r="I568" s="421"/>
      <c r="J568" s="421"/>
      <c r="K568" s="421"/>
    </row>
    <row r="569" spans="1:11" ht="30" customHeight="1">
      <c r="A569" s="42" t="s">
        <v>1</v>
      </c>
      <c r="B569" s="90" t="s">
        <v>61</v>
      </c>
      <c r="C569" s="451" t="s">
        <v>3</v>
      </c>
      <c r="D569" s="452"/>
      <c r="E569" s="453" t="s">
        <v>3</v>
      </c>
      <c r="F569" s="454"/>
      <c r="G569" s="455" t="s">
        <v>3</v>
      </c>
      <c r="H569" s="459"/>
      <c r="I569" s="422"/>
      <c r="J569" s="422"/>
      <c r="K569" s="422"/>
    </row>
    <row r="570" spans="1:11" ht="30" customHeight="1">
      <c r="A570" s="364">
        <v>2008</v>
      </c>
      <c r="B570" s="90" t="s">
        <v>53</v>
      </c>
      <c r="C570" s="90" t="s">
        <v>5</v>
      </c>
      <c r="D570" s="90" t="s">
        <v>6</v>
      </c>
      <c r="E570" s="90" t="s">
        <v>5</v>
      </c>
      <c r="F570" s="90" t="s">
        <v>6</v>
      </c>
      <c r="G570" s="320" t="s">
        <v>5</v>
      </c>
      <c r="H570" s="90" t="s">
        <v>6</v>
      </c>
      <c r="I570" s="422"/>
      <c r="J570" s="422"/>
      <c r="K570" s="422"/>
    </row>
    <row r="571" spans="1:11" ht="30" customHeight="1">
      <c r="A571" s="167" t="s">
        <v>7</v>
      </c>
      <c r="B571" s="295" t="s">
        <v>8</v>
      </c>
      <c r="C571" s="295" t="s">
        <v>9</v>
      </c>
      <c r="D571" s="295" t="s">
        <v>10</v>
      </c>
      <c r="E571" s="295">
        <v>5</v>
      </c>
      <c r="F571" s="290">
        <v>6</v>
      </c>
      <c r="G571" s="321">
        <v>7</v>
      </c>
      <c r="H571" s="295">
        <v>9</v>
      </c>
      <c r="I571" s="431"/>
      <c r="J571" s="431"/>
      <c r="K571" s="431"/>
    </row>
    <row r="572" spans="1:11" ht="30" customHeight="1">
      <c r="A572" s="354" t="s">
        <v>11</v>
      </c>
      <c r="B572" s="360">
        <v>14481.99</v>
      </c>
      <c r="C572" s="356">
        <v>12455.2</v>
      </c>
      <c r="D572" s="356">
        <v>37074.51</v>
      </c>
      <c r="E572" s="356">
        <v>80.22</v>
      </c>
      <c r="F572" s="357">
        <v>238.81</v>
      </c>
      <c r="G572" s="357">
        <f aca="true" t="shared" si="70" ref="G572:G583">SUM(C572,E572)</f>
        <v>12535.42</v>
      </c>
      <c r="H572" s="198">
        <f>SUM(F572,D572)</f>
        <v>37313.32</v>
      </c>
      <c r="I572" s="223"/>
      <c r="J572" s="223"/>
      <c r="K572" s="223"/>
    </row>
    <row r="573" spans="1:11" ht="30" customHeight="1">
      <c r="A573" s="352" t="s">
        <v>12</v>
      </c>
      <c r="B573" s="196">
        <v>14457.34</v>
      </c>
      <c r="C573" s="207">
        <v>12671.39</v>
      </c>
      <c r="D573" s="207">
        <v>37676.49</v>
      </c>
      <c r="E573" s="207">
        <v>10.14</v>
      </c>
      <c r="F573" s="291">
        <v>30.15</v>
      </c>
      <c r="G573" s="291">
        <f t="shared" si="70"/>
        <v>12681.529999999999</v>
      </c>
      <c r="H573" s="198">
        <f>SUM(F573,D573)</f>
        <v>37706.64</v>
      </c>
      <c r="I573" s="223"/>
      <c r="J573" s="223"/>
      <c r="K573" s="223"/>
    </row>
    <row r="574" spans="1:11" ht="30" customHeight="1">
      <c r="A574" s="352" t="s">
        <v>13</v>
      </c>
      <c r="B574" s="361">
        <v>19130.868</v>
      </c>
      <c r="C574" s="291">
        <v>18651.31</v>
      </c>
      <c r="D574" s="291">
        <v>55412.31</v>
      </c>
      <c r="E574" s="291">
        <v>1095.43</v>
      </c>
      <c r="F574" s="291">
        <v>3254.49</v>
      </c>
      <c r="G574" s="291">
        <f t="shared" si="70"/>
        <v>19746.74</v>
      </c>
      <c r="H574" s="351">
        <f>SUM(F574,D574)</f>
        <v>58666.799999999996</v>
      </c>
      <c r="I574" s="199"/>
      <c r="J574" s="199"/>
      <c r="K574" s="199"/>
    </row>
    <row r="575" spans="1:11" ht="30" customHeight="1">
      <c r="A575" s="352" t="s">
        <v>14</v>
      </c>
      <c r="B575" s="362">
        <v>22705.644</v>
      </c>
      <c r="C575" s="292">
        <v>23701.68</v>
      </c>
      <c r="D575" s="292">
        <v>70378.35</v>
      </c>
      <c r="E575" s="292">
        <v>66.75</v>
      </c>
      <c r="F575" s="207">
        <v>198.21</v>
      </c>
      <c r="G575" s="322">
        <f t="shared" si="70"/>
        <v>23768.43</v>
      </c>
      <c r="H575" s="277">
        <f aca="true" t="shared" si="71" ref="H575:H580">SUM(F575,D575)</f>
        <v>70576.56000000001</v>
      </c>
      <c r="I575" s="206"/>
      <c r="J575" s="206"/>
      <c r="K575" s="206"/>
    </row>
    <row r="576" spans="1:11" ht="30" customHeight="1">
      <c r="A576" s="352" t="s">
        <v>15</v>
      </c>
      <c r="B576" s="196">
        <v>10141.76</v>
      </c>
      <c r="C576" s="207">
        <v>10942.55</v>
      </c>
      <c r="D576" s="207">
        <v>32503.1</v>
      </c>
      <c r="E576" s="207">
        <v>121.2</v>
      </c>
      <c r="F576" s="291">
        <v>360.01</v>
      </c>
      <c r="G576" s="291">
        <f t="shared" si="70"/>
        <v>11063.75</v>
      </c>
      <c r="H576" s="198">
        <f t="shared" si="71"/>
        <v>32863.11</v>
      </c>
      <c r="I576" s="223"/>
      <c r="J576" s="223"/>
      <c r="K576" s="223"/>
    </row>
    <row r="577" spans="1:11" ht="30" customHeight="1">
      <c r="A577" s="352" t="s">
        <v>16</v>
      </c>
      <c r="B577" s="361">
        <v>15573.69</v>
      </c>
      <c r="C577" s="291">
        <v>19010.99</v>
      </c>
      <c r="D577" s="291">
        <v>56442.87</v>
      </c>
      <c r="E577" s="207">
        <v>1154.52</v>
      </c>
      <c r="F577" s="291">
        <v>3427.74</v>
      </c>
      <c r="G577" s="291">
        <f t="shared" si="70"/>
        <v>20165.510000000002</v>
      </c>
      <c r="H577" s="351">
        <f t="shared" si="71"/>
        <v>59870.61</v>
      </c>
      <c r="I577" s="199"/>
      <c r="J577" s="199"/>
      <c r="K577" s="199"/>
    </row>
    <row r="578" spans="1:11" ht="30" customHeight="1">
      <c r="A578" s="352" t="s">
        <v>17</v>
      </c>
      <c r="B578" s="361">
        <v>11986.765000000001</v>
      </c>
      <c r="C578" s="198">
        <v>15206.87</v>
      </c>
      <c r="D578" s="207">
        <v>45137.78</v>
      </c>
      <c r="E578" s="207">
        <v>838.39</v>
      </c>
      <c r="F578" s="207">
        <v>2488.54</v>
      </c>
      <c r="G578" s="291">
        <f t="shared" si="70"/>
        <v>16045.26</v>
      </c>
      <c r="H578" s="198">
        <f t="shared" si="71"/>
        <v>47626.32</v>
      </c>
      <c r="I578" s="223"/>
      <c r="J578" s="223"/>
      <c r="K578" s="223"/>
    </row>
    <row r="579" spans="1:11" ht="30" customHeight="1">
      <c r="A579" s="352" t="s">
        <v>18</v>
      </c>
      <c r="B579" s="196">
        <v>12394.634999999998</v>
      </c>
      <c r="C579" s="207">
        <v>13617.82</v>
      </c>
      <c r="D579" s="207">
        <v>40436.62</v>
      </c>
      <c r="E579" s="207">
        <v>709.71</v>
      </c>
      <c r="F579" s="291">
        <v>2107.42</v>
      </c>
      <c r="G579" s="291">
        <f t="shared" si="70"/>
        <v>14327.529999999999</v>
      </c>
      <c r="H579" s="198">
        <f t="shared" si="71"/>
        <v>42544.04</v>
      </c>
      <c r="I579" s="223"/>
      <c r="J579" s="223"/>
      <c r="K579" s="223"/>
    </row>
    <row r="580" spans="1:11" ht="30" customHeight="1">
      <c r="A580" s="355" t="s">
        <v>19</v>
      </c>
      <c r="B580" s="363">
        <v>13023.67</v>
      </c>
      <c r="C580" s="350">
        <v>13182.73</v>
      </c>
      <c r="D580" s="350">
        <v>39229.71</v>
      </c>
      <c r="E580" s="350">
        <v>37.32</v>
      </c>
      <c r="F580" s="350">
        <v>111.07</v>
      </c>
      <c r="G580" s="350">
        <f t="shared" si="70"/>
        <v>13220.05</v>
      </c>
      <c r="H580" s="353">
        <f t="shared" si="71"/>
        <v>39340.78</v>
      </c>
      <c r="I580" s="199"/>
      <c r="J580" s="199"/>
      <c r="K580" s="199"/>
    </row>
    <row r="581" spans="1:11" ht="30" customHeight="1">
      <c r="A581" s="209" t="s">
        <v>20</v>
      </c>
      <c r="B581" s="196">
        <v>18817.664</v>
      </c>
      <c r="C581" s="207">
        <f>16181.48</f>
        <v>16181.48</v>
      </c>
      <c r="D581" s="207">
        <v>48392.82</v>
      </c>
      <c r="E581" s="207">
        <v>135.53</v>
      </c>
      <c r="F581" s="292">
        <v>405.33</v>
      </c>
      <c r="G581" s="291">
        <f t="shared" si="70"/>
        <v>16317.01</v>
      </c>
      <c r="H581" s="207">
        <f>SUM(F581,D581)</f>
        <v>48798.15</v>
      </c>
      <c r="I581" s="223"/>
      <c r="J581" s="223"/>
      <c r="K581" s="223"/>
    </row>
    <row r="582" spans="1:11" ht="30" customHeight="1">
      <c r="A582" s="225" t="s">
        <v>21</v>
      </c>
      <c r="B582" s="196">
        <v>14627.945</v>
      </c>
      <c r="C582" s="207">
        <v>9338.56</v>
      </c>
      <c r="D582" s="207">
        <v>28104.95</v>
      </c>
      <c r="E582" s="207">
        <v>20.97</v>
      </c>
      <c r="F582" s="292">
        <v>63.12</v>
      </c>
      <c r="G582" s="291">
        <f t="shared" si="70"/>
        <v>9359.529999999999</v>
      </c>
      <c r="H582" s="207">
        <f>SUM(F582,D582)</f>
        <v>28168.07</v>
      </c>
      <c r="I582" s="223"/>
      <c r="J582" s="223"/>
      <c r="K582" s="223"/>
    </row>
    <row r="583" spans="1:11" ht="30" customHeight="1">
      <c r="A583" s="349" t="s">
        <v>22</v>
      </c>
      <c r="B583" s="363">
        <v>7049.614</v>
      </c>
      <c r="C583" s="350">
        <v>3255.59</v>
      </c>
      <c r="D583" s="350">
        <v>9864.21</v>
      </c>
      <c r="E583" s="350">
        <v>9.95</v>
      </c>
      <c r="F583" s="350">
        <v>30.15</v>
      </c>
      <c r="G583" s="350">
        <f t="shared" si="70"/>
        <v>3265.54</v>
      </c>
      <c r="H583" s="350">
        <f>SUM(F583,D583)</f>
        <v>9894.359999999999</v>
      </c>
      <c r="I583" s="199"/>
      <c r="J583" s="199"/>
      <c r="K583" s="199"/>
    </row>
    <row r="584" spans="1:11" ht="30" customHeight="1">
      <c r="A584" s="225"/>
      <c r="B584" s="294"/>
      <c r="C584" s="294"/>
      <c r="D584" s="294"/>
      <c r="E584" s="294"/>
      <c r="F584" s="294"/>
      <c r="G584" s="323"/>
      <c r="H584" s="294"/>
      <c r="I584" s="210"/>
      <c r="J584" s="210"/>
      <c r="K584" s="210"/>
    </row>
    <row r="585" spans="1:11" ht="30" customHeight="1">
      <c r="A585" s="333" t="s">
        <v>23</v>
      </c>
      <c r="B585" s="347">
        <f>SUM(B572:B574)</f>
        <v>48070.198000000004</v>
      </c>
      <c r="C585" s="347">
        <f aca="true" t="shared" si="72" ref="C585:H585">SUM(C572:C574)</f>
        <v>43777.9</v>
      </c>
      <c r="D585" s="347">
        <f t="shared" si="72"/>
        <v>130163.31</v>
      </c>
      <c r="E585" s="347">
        <f t="shared" si="72"/>
        <v>1185.79</v>
      </c>
      <c r="F585" s="347">
        <f t="shared" si="72"/>
        <v>3523.45</v>
      </c>
      <c r="G585" s="347">
        <f t="shared" si="72"/>
        <v>44963.69</v>
      </c>
      <c r="H585" s="347">
        <f t="shared" si="72"/>
        <v>133686.75999999998</v>
      </c>
      <c r="I585" s="336"/>
      <c r="J585" s="336"/>
      <c r="K585" s="336"/>
    </row>
    <row r="586" spans="1:11" ht="30" customHeight="1">
      <c r="A586" s="333" t="s">
        <v>24</v>
      </c>
      <c r="B586" s="334">
        <f>SUM(B575:B577)</f>
        <v>48421.094000000005</v>
      </c>
      <c r="C586" s="334">
        <f aca="true" t="shared" si="73" ref="C586:H586">SUM(C575:C577)</f>
        <v>53655.22</v>
      </c>
      <c r="D586" s="334">
        <f t="shared" si="73"/>
        <v>159324.32</v>
      </c>
      <c r="E586" s="334">
        <f t="shared" si="73"/>
        <v>1342.47</v>
      </c>
      <c r="F586" s="334">
        <f t="shared" si="73"/>
        <v>3985.96</v>
      </c>
      <c r="G586" s="334">
        <f t="shared" si="73"/>
        <v>54997.69</v>
      </c>
      <c r="H586" s="334">
        <f t="shared" si="73"/>
        <v>163310.28000000003</v>
      </c>
      <c r="I586" s="341"/>
      <c r="J586" s="341"/>
      <c r="K586" s="341"/>
    </row>
    <row r="587" spans="1:11" ht="30" customHeight="1">
      <c r="A587" s="333" t="s">
        <v>25</v>
      </c>
      <c r="B587" s="334">
        <f>SUM(B578:B580)</f>
        <v>37405.07</v>
      </c>
      <c r="C587" s="334">
        <f aca="true" t="shared" si="74" ref="C587:H587">SUM(C578:C580)</f>
        <v>42007.42</v>
      </c>
      <c r="D587" s="334">
        <f t="shared" si="74"/>
        <v>124804.10999999999</v>
      </c>
      <c r="E587" s="334">
        <f t="shared" si="74"/>
        <v>1585.4199999999998</v>
      </c>
      <c r="F587" s="334">
        <f t="shared" si="74"/>
        <v>4707.03</v>
      </c>
      <c r="G587" s="334">
        <f t="shared" si="74"/>
        <v>43592.84</v>
      </c>
      <c r="H587" s="334">
        <f t="shared" si="74"/>
        <v>129511.14</v>
      </c>
      <c r="I587" s="341"/>
      <c r="J587" s="341"/>
      <c r="K587" s="341"/>
    </row>
    <row r="588" spans="1:11" ht="30" customHeight="1">
      <c r="A588" s="333" t="s">
        <v>26</v>
      </c>
      <c r="B588" s="343">
        <f>SUM(B581:B583)</f>
        <v>40495.223</v>
      </c>
      <c r="C588" s="343">
        <f aca="true" t="shared" si="75" ref="C588:H588">SUM(C581:C583)</f>
        <v>28775.63</v>
      </c>
      <c r="D588" s="343">
        <f t="shared" si="75"/>
        <v>86361.98000000001</v>
      </c>
      <c r="E588" s="343">
        <f t="shared" si="75"/>
        <v>166.45</v>
      </c>
      <c r="F588" s="343">
        <f t="shared" si="75"/>
        <v>498.59999999999997</v>
      </c>
      <c r="G588" s="343">
        <f t="shared" si="75"/>
        <v>28942.08</v>
      </c>
      <c r="H588" s="343">
        <f t="shared" si="75"/>
        <v>86860.58</v>
      </c>
      <c r="I588" s="427"/>
      <c r="J588" s="427"/>
      <c r="K588" s="427"/>
    </row>
    <row r="589" spans="1:11" ht="30" customHeight="1">
      <c r="A589" s="225"/>
      <c r="B589" s="365">
        <f>SUM(B585:B587)</f>
        <v>133896.36200000002</v>
      </c>
      <c r="C589" s="365"/>
      <c r="D589" s="365"/>
      <c r="E589" s="365"/>
      <c r="F589" s="365"/>
      <c r="G589" s="365"/>
      <c r="H589" s="365"/>
      <c r="I589" s="432"/>
      <c r="J589" s="432"/>
      <c r="K589" s="432"/>
    </row>
    <row r="590" spans="1:11" ht="30" customHeight="1">
      <c r="A590" s="260" t="s">
        <v>27</v>
      </c>
      <c r="B590" s="212">
        <f>SUM(B585:B586)</f>
        <v>96491.29200000002</v>
      </c>
      <c r="C590" s="212">
        <f aca="true" t="shared" si="76" ref="C590:H590">SUM(C585:C586)</f>
        <v>97433.12</v>
      </c>
      <c r="D590" s="212">
        <f t="shared" si="76"/>
        <v>289487.63</v>
      </c>
      <c r="E590" s="212">
        <f t="shared" si="76"/>
        <v>2528.26</v>
      </c>
      <c r="F590" s="212">
        <f t="shared" si="76"/>
        <v>7509.41</v>
      </c>
      <c r="G590" s="212">
        <f t="shared" si="76"/>
        <v>99961.38</v>
      </c>
      <c r="H590" s="212">
        <f t="shared" si="76"/>
        <v>296997.04000000004</v>
      </c>
      <c r="I590" s="217"/>
      <c r="J590" s="217"/>
      <c r="K590" s="217"/>
    </row>
    <row r="591" spans="1:11" ht="30" customHeight="1">
      <c r="A591" s="260" t="s">
        <v>28</v>
      </c>
      <c r="B591" s="212">
        <f>SUM(B587:B588)</f>
        <v>77900.293</v>
      </c>
      <c r="C591" s="212">
        <f aca="true" t="shared" si="77" ref="C591:H591">SUM(C587:C588)</f>
        <v>70783.05</v>
      </c>
      <c r="D591" s="212">
        <f t="shared" si="77"/>
        <v>211166.09</v>
      </c>
      <c r="E591" s="212">
        <f t="shared" si="77"/>
        <v>1751.87</v>
      </c>
      <c r="F591" s="212">
        <f t="shared" si="77"/>
        <v>5205.63</v>
      </c>
      <c r="G591" s="212">
        <f t="shared" si="77"/>
        <v>72534.92</v>
      </c>
      <c r="H591" s="212">
        <f t="shared" si="77"/>
        <v>216371.72</v>
      </c>
      <c r="I591" s="217"/>
      <c r="J591" s="217"/>
      <c r="K591" s="217"/>
    </row>
    <row r="592" spans="1:11" ht="30" customHeight="1">
      <c r="A592" s="225"/>
      <c r="B592" s="200"/>
      <c r="C592" s="200"/>
      <c r="D592" s="200"/>
      <c r="E592" s="200"/>
      <c r="F592" s="200"/>
      <c r="G592" s="200"/>
      <c r="H592" s="200"/>
      <c r="I592" s="429"/>
      <c r="J592" s="429"/>
      <c r="K592" s="429"/>
    </row>
    <row r="593" spans="1:11" ht="30" customHeight="1">
      <c r="A593" s="262" t="s">
        <v>29</v>
      </c>
      <c r="B593" s="263">
        <f>SUM(B590:B591)</f>
        <v>174391.58500000002</v>
      </c>
      <c r="C593" s="263">
        <f aca="true" t="shared" si="78" ref="C593:H593">SUM(C590:C591)</f>
        <v>168216.16999999998</v>
      </c>
      <c r="D593" s="263">
        <f t="shared" si="78"/>
        <v>500653.72</v>
      </c>
      <c r="E593" s="263">
        <f t="shared" si="78"/>
        <v>4280.13</v>
      </c>
      <c r="F593" s="263">
        <f t="shared" si="78"/>
        <v>12715.04</v>
      </c>
      <c r="G593" s="263">
        <f t="shared" si="78"/>
        <v>172496.3</v>
      </c>
      <c r="H593" s="263">
        <f t="shared" si="78"/>
        <v>513368.76</v>
      </c>
      <c r="I593" s="430"/>
      <c r="J593" s="430"/>
      <c r="K593" s="430"/>
    </row>
    <row r="594" spans="1:7" ht="30" customHeight="1">
      <c r="A594" s="190" t="s">
        <v>62</v>
      </c>
      <c r="G594"/>
    </row>
    <row r="595" spans="1:7" ht="30" customHeight="1">
      <c r="A595" s="332" t="s">
        <v>56</v>
      </c>
      <c r="G595"/>
    </row>
    <row r="596" ht="30" customHeight="1"/>
    <row r="597" ht="16.5" thickBot="1"/>
    <row r="598" spans="1:11" ht="30.75" customHeight="1">
      <c r="A598" s="441" t="s">
        <v>48</v>
      </c>
      <c r="B598" s="442"/>
      <c r="C598" s="442"/>
      <c r="D598" s="442"/>
      <c r="E598" s="442"/>
      <c r="F598" s="442"/>
      <c r="G598" s="442"/>
      <c r="H598" s="443"/>
      <c r="I598" s="433"/>
      <c r="J598" s="433"/>
      <c r="K598" s="433"/>
    </row>
    <row r="599" spans="1:11" ht="10.5" customHeight="1">
      <c r="A599" s="366"/>
      <c r="B599" s="367"/>
      <c r="C599" s="367"/>
      <c r="D599" s="367"/>
      <c r="E599" s="367"/>
      <c r="F599" s="367"/>
      <c r="G599" s="368"/>
      <c r="H599" s="369"/>
      <c r="I599" s="367"/>
      <c r="J599" s="367"/>
      <c r="K599" s="367"/>
    </row>
    <row r="600" spans="1:11" ht="18">
      <c r="A600" s="370"/>
      <c r="B600" s="444" t="s">
        <v>49</v>
      </c>
      <c r="C600" s="445"/>
      <c r="D600" s="446"/>
      <c r="E600" s="447" t="s">
        <v>50</v>
      </c>
      <c r="F600" s="448"/>
      <c r="G600" s="449" t="s">
        <v>51</v>
      </c>
      <c r="H600" s="450"/>
      <c r="I600" s="421"/>
      <c r="J600" s="421"/>
      <c r="K600" s="421"/>
    </row>
    <row r="601" spans="1:11" ht="18">
      <c r="A601" s="371" t="s">
        <v>1</v>
      </c>
      <c r="B601" s="90" t="s">
        <v>61</v>
      </c>
      <c r="C601" s="451" t="s">
        <v>3</v>
      </c>
      <c r="D601" s="452"/>
      <c r="E601" s="453" t="s">
        <v>3</v>
      </c>
      <c r="F601" s="454"/>
      <c r="G601" s="455" t="s">
        <v>3</v>
      </c>
      <c r="H601" s="456"/>
      <c r="I601" s="422"/>
      <c r="J601" s="422"/>
      <c r="K601" s="422"/>
    </row>
    <row r="602" spans="1:11" ht="38.25" customHeight="1">
      <c r="A602" s="372">
        <v>2009</v>
      </c>
      <c r="B602" s="90" t="s">
        <v>53</v>
      </c>
      <c r="C602" s="90" t="s">
        <v>5</v>
      </c>
      <c r="D602" s="90" t="s">
        <v>6</v>
      </c>
      <c r="E602" s="90" t="s">
        <v>5</v>
      </c>
      <c r="F602" s="90" t="s">
        <v>6</v>
      </c>
      <c r="G602" s="320" t="s">
        <v>5</v>
      </c>
      <c r="H602" s="373" t="s">
        <v>6</v>
      </c>
      <c r="I602" s="422"/>
      <c r="J602" s="422"/>
      <c r="K602" s="422"/>
    </row>
    <row r="603" spans="1:11" ht="15.75">
      <c r="A603" s="374" t="s">
        <v>7</v>
      </c>
      <c r="B603" s="295" t="s">
        <v>8</v>
      </c>
      <c r="C603" s="295" t="s">
        <v>9</v>
      </c>
      <c r="D603" s="295" t="s">
        <v>10</v>
      </c>
      <c r="E603" s="295">
        <v>5</v>
      </c>
      <c r="F603" s="290">
        <v>6</v>
      </c>
      <c r="G603" s="321">
        <v>7</v>
      </c>
      <c r="H603" s="375">
        <v>9</v>
      </c>
      <c r="I603" s="431"/>
      <c r="J603" s="431"/>
      <c r="K603" s="431"/>
    </row>
    <row r="604" spans="1:11" ht="30" customHeight="1">
      <c r="A604" s="376" t="s">
        <v>11</v>
      </c>
      <c r="B604" s="360">
        <v>19007.045</v>
      </c>
      <c r="C604" s="356">
        <v>8477.23</v>
      </c>
      <c r="D604" s="356">
        <v>25835.64</v>
      </c>
      <c r="E604" s="356">
        <v>213.32</v>
      </c>
      <c r="F604" s="357">
        <v>650.14</v>
      </c>
      <c r="G604" s="357">
        <f aca="true" t="shared" si="79" ref="G604:G615">SUM(C604,E604)</f>
        <v>8690.55</v>
      </c>
      <c r="H604" s="377">
        <f>SUM(F604,D604)</f>
        <v>26485.78</v>
      </c>
      <c r="I604" s="223"/>
      <c r="J604" s="223"/>
      <c r="K604" s="223"/>
    </row>
    <row r="605" spans="1:11" ht="30" customHeight="1">
      <c r="A605" s="378" t="s">
        <v>12</v>
      </c>
      <c r="B605" s="196">
        <v>17093.97</v>
      </c>
      <c r="C605" s="207">
        <v>8282.86</v>
      </c>
      <c r="D605" s="207">
        <v>25364.94</v>
      </c>
      <c r="E605" s="207">
        <v>77.99</v>
      </c>
      <c r="F605" s="291">
        <v>238.84</v>
      </c>
      <c r="G605" s="291">
        <f t="shared" si="79"/>
        <v>8360.85</v>
      </c>
      <c r="H605" s="377">
        <f>SUM(F605,D605)</f>
        <v>25603.78</v>
      </c>
      <c r="I605" s="223"/>
      <c r="J605" s="223"/>
      <c r="K605" s="223"/>
    </row>
    <row r="606" spans="1:11" ht="30" customHeight="1">
      <c r="A606" s="378" t="s">
        <v>13</v>
      </c>
      <c r="B606" s="361">
        <v>16120.554</v>
      </c>
      <c r="C606" s="291">
        <v>6728.42</v>
      </c>
      <c r="D606" s="291">
        <v>20883.26</v>
      </c>
      <c r="E606" s="291">
        <v>23.07</v>
      </c>
      <c r="F606" s="291">
        <v>71.61</v>
      </c>
      <c r="G606" s="291">
        <f t="shared" si="79"/>
        <v>6751.49</v>
      </c>
      <c r="H606" s="379">
        <f>SUM(F606,D606)</f>
        <v>20954.87</v>
      </c>
      <c r="I606" s="199"/>
      <c r="J606" s="199"/>
      <c r="K606" s="199"/>
    </row>
    <row r="607" spans="1:11" ht="30" customHeight="1">
      <c r="A607" s="378" t="s">
        <v>14</v>
      </c>
      <c r="B607" s="362">
        <v>15532.43</v>
      </c>
      <c r="C607" s="292">
        <v>7302.48</v>
      </c>
      <c r="D607" s="292">
        <v>23038.73</v>
      </c>
      <c r="E607" s="292">
        <v>3177.48</v>
      </c>
      <c r="F607" s="207">
        <v>10024.68</v>
      </c>
      <c r="G607" s="322">
        <f t="shared" si="79"/>
        <v>10479.96</v>
      </c>
      <c r="H607" s="380">
        <f aca="true" t="shared" si="80" ref="H607:H612">SUM(F607,D607)</f>
        <v>33063.41</v>
      </c>
      <c r="I607" s="206"/>
      <c r="J607" s="206"/>
      <c r="K607" s="206"/>
    </row>
    <row r="608" spans="1:11" ht="30" customHeight="1">
      <c r="A608" s="378" t="s">
        <v>15</v>
      </c>
      <c r="B608" s="196">
        <v>13049.57</v>
      </c>
      <c r="C608" s="207">
        <v>7378.61</v>
      </c>
      <c r="D608" s="207">
        <v>23597.09</v>
      </c>
      <c r="E608" s="207">
        <v>921.62</v>
      </c>
      <c r="F608" s="291">
        <v>2947.39</v>
      </c>
      <c r="G608" s="291">
        <f t="shared" si="79"/>
        <v>8300.23</v>
      </c>
      <c r="H608" s="377">
        <f t="shared" si="80"/>
        <v>26544.48</v>
      </c>
      <c r="I608" s="223"/>
      <c r="J608" s="223"/>
      <c r="K608" s="223"/>
    </row>
    <row r="609" spans="1:11" ht="30" customHeight="1">
      <c r="A609" s="378" t="s">
        <v>16</v>
      </c>
      <c r="B609" s="361">
        <v>17396.07</v>
      </c>
      <c r="C609" s="291">
        <v>10551.36</v>
      </c>
      <c r="D609" s="291">
        <v>34327.9</v>
      </c>
      <c r="E609" s="207">
        <v>23.68</v>
      </c>
      <c r="F609" s="291">
        <v>77.05</v>
      </c>
      <c r="G609" s="291">
        <f t="shared" si="79"/>
        <v>10575.04</v>
      </c>
      <c r="H609" s="379">
        <f t="shared" si="80"/>
        <v>34404.950000000004</v>
      </c>
      <c r="I609" s="199"/>
      <c r="J609" s="199"/>
      <c r="K609" s="199"/>
    </row>
    <row r="610" spans="1:11" ht="30" customHeight="1">
      <c r="A610" s="378" t="s">
        <v>17</v>
      </c>
      <c r="B610" s="361">
        <v>6587.256</v>
      </c>
      <c r="C610" s="198">
        <v>4375.75</v>
      </c>
      <c r="D610" s="207">
        <v>14500.93</v>
      </c>
      <c r="E610" s="207">
        <v>301.12</v>
      </c>
      <c r="F610" s="207">
        <v>997.88</v>
      </c>
      <c r="G610" s="291">
        <f t="shared" si="79"/>
        <v>4676.87</v>
      </c>
      <c r="H610" s="377">
        <f t="shared" si="80"/>
        <v>15498.81</v>
      </c>
      <c r="I610" s="223"/>
      <c r="J610" s="223"/>
      <c r="K610" s="223"/>
    </row>
    <row r="611" spans="1:11" ht="30" customHeight="1">
      <c r="A611" s="378" t="s">
        <v>18</v>
      </c>
      <c r="B611" s="196">
        <v>17094.94</v>
      </c>
      <c r="C611" s="207">
        <v>11522.78</v>
      </c>
      <c r="D611" s="207">
        <v>40286.06</v>
      </c>
      <c r="E611" s="207">
        <v>12.37</v>
      </c>
      <c r="F611" s="291">
        <v>43.24</v>
      </c>
      <c r="G611" s="291">
        <f t="shared" si="79"/>
        <v>11535.150000000001</v>
      </c>
      <c r="H611" s="377">
        <f t="shared" si="80"/>
        <v>40329.299999999996</v>
      </c>
      <c r="I611" s="223"/>
      <c r="J611" s="223"/>
      <c r="K611" s="223"/>
    </row>
    <row r="612" spans="1:11" ht="30" customHeight="1">
      <c r="A612" s="381" t="s">
        <v>19</v>
      </c>
      <c r="B612" s="363">
        <v>5700</v>
      </c>
      <c r="C612" s="350">
        <v>3717.7</v>
      </c>
      <c r="D612" s="350">
        <f>'[2]Impcal-Sep'!$C$21/1000000</f>
        <v>13361.302269</v>
      </c>
      <c r="E612" s="350">
        <f>'[2]Impcal-Sep'!$F$20/1000</f>
        <v>350.8566048575809</v>
      </c>
      <c r="F612" s="350">
        <f>'[2]Impcal-Sep'!$E$20/1000000</f>
        <v>1260.9681121600001</v>
      </c>
      <c r="G612" s="350">
        <f t="shared" si="79"/>
        <v>4068.5566048575806</v>
      </c>
      <c r="H612" s="382">
        <f t="shared" si="80"/>
        <v>14622.27038116</v>
      </c>
      <c r="I612" s="199"/>
      <c r="J612" s="199"/>
      <c r="K612" s="199"/>
    </row>
    <row r="613" spans="1:11" ht="30" customHeight="1">
      <c r="A613" s="383" t="s">
        <v>20</v>
      </c>
      <c r="B613" s="196">
        <v>21276.11</v>
      </c>
      <c r="C613" s="207">
        <v>13145.74</v>
      </c>
      <c r="D613" s="207">
        <v>48635.3</v>
      </c>
      <c r="E613" s="207">
        <v>117.46</v>
      </c>
      <c r="F613" s="292">
        <v>434.58</v>
      </c>
      <c r="G613" s="291">
        <f t="shared" si="79"/>
        <v>13263.199999999999</v>
      </c>
      <c r="H613" s="384">
        <f>SUM(F613,D613)</f>
        <v>49069.880000000005</v>
      </c>
      <c r="I613" s="223"/>
      <c r="J613" s="223"/>
      <c r="K613" s="223"/>
    </row>
    <row r="614" spans="1:11" ht="30" customHeight="1">
      <c r="A614" s="383" t="s">
        <v>21</v>
      </c>
      <c r="B614" s="196">
        <v>6992.881</v>
      </c>
      <c r="C614" s="207">
        <v>4686.86</v>
      </c>
      <c r="D614" s="207">
        <v>17899.44</v>
      </c>
      <c r="E614" s="207">
        <v>2056.95</v>
      </c>
      <c r="F614" s="292">
        <v>7855.65</v>
      </c>
      <c r="G614" s="291">
        <f t="shared" si="79"/>
        <v>6743.8099999999995</v>
      </c>
      <c r="H614" s="384">
        <f>SUM(F614,D614)</f>
        <v>25755.089999999997</v>
      </c>
      <c r="I614" s="223"/>
      <c r="J614" s="223"/>
      <c r="K614" s="223"/>
    </row>
    <row r="615" spans="1:11" ht="30" customHeight="1">
      <c r="A615" s="385" t="s">
        <v>22</v>
      </c>
      <c r="B615" s="363">
        <v>17775.26</v>
      </c>
      <c r="C615" s="350">
        <v>11774.22</v>
      </c>
      <c r="D615" s="350">
        <v>45740.73</v>
      </c>
      <c r="E615" s="350">
        <v>72.67</v>
      </c>
      <c r="F615" s="350">
        <v>282.31</v>
      </c>
      <c r="G615" s="350">
        <f t="shared" si="79"/>
        <v>11846.89</v>
      </c>
      <c r="H615" s="386">
        <f>SUM(F615,D615)</f>
        <v>46023.04</v>
      </c>
      <c r="I615" s="199"/>
      <c r="J615" s="199"/>
      <c r="K615" s="199"/>
    </row>
    <row r="616" spans="1:11" ht="30" customHeight="1">
      <c r="A616" s="383"/>
      <c r="B616" s="294"/>
      <c r="C616" s="294"/>
      <c r="D616" s="294"/>
      <c r="E616" s="294"/>
      <c r="F616" s="294"/>
      <c r="G616" s="323"/>
      <c r="H616" s="387"/>
      <c r="I616" s="210"/>
      <c r="J616" s="210"/>
      <c r="K616" s="210"/>
    </row>
    <row r="617" spans="1:11" ht="30" customHeight="1">
      <c r="A617" s="388" t="s">
        <v>23</v>
      </c>
      <c r="B617" s="347">
        <f>SUM(B604:B606)</f>
        <v>52221.569</v>
      </c>
      <c r="C617" s="347">
        <f aca="true" t="shared" si="81" ref="C617:H617">SUM(C604:C606)</f>
        <v>23488.510000000002</v>
      </c>
      <c r="D617" s="347">
        <f t="shared" si="81"/>
        <v>72083.84</v>
      </c>
      <c r="E617" s="347">
        <f t="shared" si="81"/>
        <v>314.38</v>
      </c>
      <c r="F617" s="347">
        <f t="shared" si="81"/>
        <v>960.59</v>
      </c>
      <c r="G617" s="347">
        <f t="shared" si="81"/>
        <v>23802.89</v>
      </c>
      <c r="H617" s="389">
        <f t="shared" si="81"/>
        <v>73044.43</v>
      </c>
      <c r="I617" s="336"/>
      <c r="J617" s="336"/>
      <c r="K617" s="336"/>
    </row>
    <row r="618" spans="1:11" ht="30" customHeight="1">
      <c r="A618" s="388" t="s">
        <v>24</v>
      </c>
      <c r="B618" s="334">
        <f>SUM(B607:B609)</f>
        <v>45978.07</v>
      </c>
      <c r="C618" s="334">
        <f aca="true" t="shared" si="82" ref="C618:H618">SUM(C607:C609)</f>
        <v>25232.45</v>
      </c>
      <c r="D618" s="334">
        <f t="shared" si="82"/>
        <v>80963.72</v>
      </c>
      <c r="E618" s="334">
        <f t="shared" si="82"/>
        <v>4122.780000000001</v>
      </c>
      <c r="F618" s="334">
        <f t="shared" si="82"/>
        <v>13049.119999999999</v>
      </c>
      <c r="G618" s="334">
        <f t="shared" si="82"/>
        <v>29355.23</v>
      </c>
      <c r="H618" s="390">
        <f t="shared" si="82"/>
        <v>94012.84</v>
      </c>
      <c r="I618" s="341"/>
      <c r="J618" s="341"/>
      <c r="K618" s="341"/>
    </row>
    <row r="619" spans="1:11" ht="30" customHeight="1">
      <c r="A619" s="388" t="s">
        <v>25</v>
      </c>
      <c r="B619" s="334">
        <f>SUM(B610:B612)</f>
        <v>29382.196</v>
      </c>
      <c r="C619" s="334">
        <f aca="true" t="shared" si="83" ref="C619:H619">SUM(C610:C612)</f>
        <v>19616.23</v>
      </c>
      <c r="D619" s="334">
        <f t="shared" si="83"/>
        <v>68148.292269</v>
      </c>
      <c r="E619" s="334">
        <f t="shared" si="83"/>
        <v>664.3466048575809</v>
      </c>
      <c r="F619" s="334">
        <f t="shared" si="83"/>
        <v>2302.08811216</v>
      </c>
      <c r="G619" s="334">
        <f t="shared" si="83"/>
        <v>20280.576604857582</v>
      </c>
      <c r="H619" s="390">
        <f t="shared" si="83"/>
        <v>70450.38038116</v>
      </c>
      <c r="I619" s="341"/>
      <c r="J619" s="341"/>
      <c r="K619" s="341"/>
    </row>
    <row r="620" spans="1:11" ht="30" customHeight="1">
      <c r="A620" s="388" t="s">
        <v>26</v>
      </c>
      <c r="B620" s="343">
        <f>SUM(B613:B615)</f>
        <v>46044.251000000004</v>
      </c>
      <c r="C620" s="343">
        <f aca="true" t="shared" si="84" ref="C620:H620">SUM(C613:C615)</f>
        <v>29606.82</v>
      </c>
      <c r="D620" s="343">
        <f t="shared" si="84"/>
        <v>112275.47</v>
      </c>
      <c r="E620" s="343">
        <f t="shared" si="84"/>
        <v>2247.08</v>
      </c>
      <c r="F620" s="343">
        <f t="shared" si="84"/>
        <v>8572.539999999999</v>
      </c>
      <c r="G620" s="343">
        <f t="shared" si="84"/>
        <v>31853.899999999998</v>
      </c>
      <c r="H620" s="391">
        <f t="shared" si="84"/>
        <v>120848.01000000001</v>
      </c>
      <c r="I620" s="427"/>
      <c r="J620" s="427"/>
      <c r="K620" s="427"/>
    </row>
    <row r="621" spans="1:11" ht="30" customHeight="1">
      <c r="A621" s="383"/>
      <c r="B621" s="365"/>
      <c r="C621" s="294"/>
      <c r="D621" s="294"/>
      <c r="E621" s="294"/>
      <c r="F621" s="294"/>
      <c r="G621" s="365"/>
      <c r="H621" s="387"/>
      <c r="I621" s="210"/>
      <c r="J621" s="210"/>
      <c r="K621" s="210"/>
    </row>
    <row r="622" spans="1:11" ht="30" customHeight="1">
      <c r="A622" s="392" t="s">
        <v>27</v>
      </c>
      <c r="B622" s="212">
        <f>SUM(B617:B618)</f>
        <v>98199.639</v>
      </c>
      <c r="C622" s="212">
        <f aca="true" t="shared" si="85" ref="C622:H622">SUM(C617:C618)</f>
        <v>48720.96000000001</v>
      </c>
      <c r="D622" s="212">
        <f t="shared" si="85"/>
        <v>153047.56</v>
      </c>
      <c r="E622" s="212">
        <f t="shared" si="85"/>
        <v>4437.160000000001</v>
      </c>
      <c r="F622" s="212">
        <f t="shared" si="85"/>
        <v>14009.71</v>
      </c>
      <c r="G622" s="212">
        <f t="shared" si="85"/>
        <v>53158.119999999995</v>
      </c>
      <c r="H622" s="393">
        <f t="shared" si="85"/>
        <v>167057.27</v>
      </c>
      <c r="I622" s="217"/>
      <c r="J622" s="217"/>
      <c r="K622" s="217"/>
    </row>
    <row r="623" spans="1:11" ht="30" customHeight="1">
      <c r="A623" s="392" t="s">
        <v>28</v>
      </c>
      <c r="B623" s="212">
        <f>SUM(B619:B620)</f>
        <v>75426.447</v>
      </c>
      <c r="C623" s="212">
        <f aca="true" t="shared" si="86" ref="C623:H623">SUM(C619:C620)</f>
        <v>49223.05</v>
      </c>
      <c r="D623" s="212">
        <f t="shared" si="86"/>
        <v>180423.762269</v>
      </c>
      <c r="E623" s="212">
        <f t="shared" si="86"/>
        <v>2911.426604857581</v>
      </c>
      <c r="F623" s="212">
        <f t="shared" si="86"/>
        <v>10874.628112159999</v>
      </c>
      <c r="G623" s="212">
        <f t="shared" si="86"/>
        <v>52134.476604857584</v>
      </c>
      <c r="H623" s="393">
        <f t="shared" si="86"/>
        <v>191298.39038116002</v>
      </c>
      <c r="I623" s="217"/>
      <c r="J623" s="217"/>
      <c r="K623" s="217"/>
    </row>
    <row r="624" spans="1:11" ht="30" customHeight="1" thickBot="1">
      <c r="A624" s="383"/>
      <c r="B624" s="200"/>
      <c r="C624" s="200"/>
      <c r="D624" s="200"/>
      <c r="E624" s="200"/>
      <c r="F624" s="200"/>
      <c r="G624" s="200"/>
      <c r="H624" s="394"/>
      <c r="I624" s="429"/>
      <c r="J624" s="429"/>
      <c r="K624" s="429"/>
    </row>
    <row r="625" spans="1:11" ht="30" customHeight="1" thickBot="1">
      <c r="A625" s="400" t="s">
        <v>29</v>
      </c>
      <c r="B625" s="401">
        <f>SUM(B622:B623)</f>
        <v>173626.086</v>
      </c>
      <c r="C625" s="401">
        <f aca="true" t="shared" si="87" ref="C625:H625">SUM(C622:C623)</f>
        <v>97944.01000000001</v>
      </c>
      <c r="D625" s="401">
        <f t="shared" si="87"/>
        <v>333471.322269</v>
      </c>
      <c r="E625" s="401">
        <f t="shared" si="87"/>
        <v>7348.586604857582</v>
      </c>
      <c r="F625" s="401">
        <f t="shared" si="87"/>
        <v>24884.338112159996</v>
      </c>
      <c r="G625" s="401">
        <f t="shared" si="87"/>
        <v>105292.59660485758</v>
      </c>
      <c r="H625" s="402">
        <f t="shared" si="87"/>
        <v>358355.66038116</v>
      </c>
      <c r="I625" s="430"/>
      <c r="J625" s="430"/>
      <c r="K625" s="430"/>
    </row>
    <row r="626" spans="1:11" ht="15.75">
      <c r="A626" s="190" t="s">
        <v>62</v>
      </c>
      <c r="B626" s="395"/>
      <c r="C626" s="395"/>
      <c r="D626" s="395"/>
      <c r="E626" s="395"/>
      <c r="F626" s="395"/>
      <c r="G626" s="395"/>
      <c r="H626" s="395"/>
      <c r="I626" s="395"/>
      <c r="J626" s="395"/>
      <c r="K626" s="395"/>
    </row>
    <row r="627" spans="1:11" ht="15.75">
      <c r="A627" s="397" t="s">
        <v>64</v>
      </c>
      <c r="B627" s="396">
        <f>SUM(B604:B615)-B625</f>
        <v>0</v>
      </c>
      <c r="C627" s="396">
        <f aca="true" t="shared" si="88" ref="C627:H627">SUM(C604:C615)-C625</f>
        <v>0</v>
      </c>
      <c r="D627" s="396">
        <f t="shared" si="88"/>
        <v>0</v>
      </c>
      <c r="E627" s="396">
        <f t="shared" si="88"/>
        <v>0</v>
      </c>
      <c r="F627" s="396">
        <f t="shared" si="88"/>
        <v>0</v>
      </c>
      <c r="G627" s="396">
        <f t="shared" si="88"/>
        <v>0</v>
      </c>
      <c r="H627" s="396">
        <f t="shared" si="88"/>
        <v>0</v>
      </c>
      <c r="I627" s="396"/>
      <c r="J627" s="396"/>
      <c r="K627" s="396"/>
    </row>
    <row r="628" spans="1:11" ht="15.75">
      <c r="A628" s="398" t="s">
        <v>56</v>
      </c>
      <c r="B628" s="395"/>
      <c r="C628" s="395"/>
      <c r="D628" s="395"/>
      <c r="E628" s="395"/>
      <c r="F628" s="395"/>
      <c r="G628" s="399"/>
      <c r="H628" s="395"/>
      <c r="I628" s="395"/>
      <c r="J628" s="395"/>
      <c r="K628" s="395"/>
    </row>
    <row r="629" ht="16.5" thickBot="1"/>
    <row r="630" spans="1:11" ht="25.5" customHeight="1">
      <c r="A630" s="441" t="s">
        <v>48</v>
      </c>
      <c r="B630" s="442"/>
      <c r="C630" s="442"/>
      <c r="D630" s="442"/>
      <c r="E630" s="442"/>
      <c r="F630" s="442"/>
      <c r="G630" s="442"/>
      <c r="H630" s="443"/>
      <c r="I630" s="433"/>
      <c r="J630" s="433"/>
      <c r="K630" s="433"/>
    </row>
    <row r="631" spans="1:11" ht="25.5">
      <c r="A631" s="366"/>
      <c r="B631" s="367"/>
      <c r="C631" s="367"/>
      <c r="D631" s="367"/>
      <c r="E631" s="367"/>
      <c r="F631" s="367"/>
      <c r="G631" s="368"/>
      <c r="H631" s="369"/>
      <c r="I631" s="367"/>
      <c r="J631" s="367"/>
      <c r="K631" s="367"/>
    </row>
    <row r="632" spans="1:11" ht="30" customHeight="1">
      <c r="A632" s="370"/>
      <c r="B632" s="444" t="s">
        <v>49</v>
      </c>
      <c r="C632" s="445"/>
      <c r="D632" s="446"/>
      <c r="E632" s="447" t="s">
        <v>50</v>
      </c>
      <c r="F632" s="448"/>
      <c r="G632" s="449" t="s">
        <v>51</v>
      </c>
      <c r="H632" s="450"/>
      <c r="I632" s="421"/>
      <c r="J632" s="421"/>
      <c r="K632" s="421"/>
    </row>
    <row r="633" spans="1:11" ht="30" customHeight="1">
      <c r="A633" s="371" t="s">
        <v>1</v>
      </c>
      <c r="B633" s="90" t="s">
        <v>61</v>
      </c>
      <c r="C633" s="451" t="s">
        <v>3</v>
      </c>
      <c r="D633" s="452"/>
      <c r="E633" s="453" t="s">
        <v>3</v>
      </c>
      <c r="F633" s="454"/>
      <c r="G633" s="455" t="s">
        <v>3</v>
      </c>
      <c r="H633" s="456"/>
      <c r="I633" s="422"/>
      <c r="J633" s="422"/>
      <c r="K633" s="422"/>
    </row>
    <row r="634" spans="1:11" ht="30" customHeight="1">
      <c r="A634" s="372" t="s">
        <v>65</v>
      </c>
      <c r="B634" s="90" t="s">
        <v>53</v>
      </c>
      <c r="C634" s="90" t="s">
        <v>5</v>
      </c>
      <c r="D634" s="90" t="s">
        <v>6</v>
      </c>
      <c r="E634" s="90" t="s">
        <v>5</v>
      </c>
      <c r="F634" s="90" t="s">
        <v>6</v>
      </c>
      <c r="G634" s="320" t="s">
        <v>5</v>
      </c>
      <c r="H634" s="373" t="s">
        <v>6</v>
      </c>
      <c r="I634" s="422"/>
      <c r="J634" s="422"/>
      <c r="K634" s="422"/>
    </row>
    <row r="635" spans="1:11" ht="30" customHeight="1">
      <c r="A635" s="374" t="s">
        <v>7</v>
      </c>
      <c r="B635" s="295" t="s">
        <v>8</v>
      </c>
      <c r="C635" s="295" t="s">
        <v>9</v>
      </c>
      <c r="D635" s="295" t="s">
        <v>10</v>
      </c>
      <c r="E635" s="295">
        <v>5</v>
      </c>
      <c r="F635" s="290">
        <v>6</v>
      </c>
      <c r="G635" s="321">
        <v>7</v>
      </c>
      <c r="H635" s="375">
        <v>9</v>
      </c>
      <c r="I635" s="431"/>
      <c r="J635" s="431"/>
      <c r="K635" s="431"/>
    </row>
    <row r="636" spans="1:13" ht="30" customHeight="1">
      <c r="A636" s="376" t="s">
        <v>11</v>
      </c>
      <c r="B636" s="358">
        <v>12723.881000000001</v>
      </c>
      <c r="C636" s="356">
        <v>9011.477</v>
      </c>
      <c r="D636" s="356">
        <v>35301.200598</v>
      </c>
      <c r="E636" s="356">
        <v>5922.9851841625</v>
      </c>
      <c r="F636" s="357">
        <v>23202.471164016002</v>
      </c>
      <c r="G636" s="357">
        <f aca="true" t="shared" si="89" ref="G636:G647">SUM(C636,E636)</f>
        <v>14934.462184162501</v>
      </c>
      <c r="H636" s="377">
        <f>SUM(F636,D636)</f>
        <v>58503.671762016005</v>
      </c>
      <c r="I636" s="223"/>
      <c r="J636" s="223"/>
      <c r="K636" s="223"/>
      <c r="M636" s="408"/>
    </row>
    <row r="637" spans="1:13" ht="30" customHeight="1">
      <c r="A637" s="378" t="s">
        <v>12</v>
      </c>
      <c r="B637" s="200">
        <v>14354.25</v>
      </c>
      <c r="C637" s="207">
        <v>8854.17</v>
      </c>
      <c r="D637" s="207">
        <v>34476.72</v>
      </c>
      <c r="E637" s="207">
        <v>191.7666480728261</v>
      </c>
      <c r="F637" s="291">
        <v>746.71</v>
      </c>
      <c r="G637" s="291">
        <f t="shared" si="89"/>
        <v>9045.936648072826</v>
      </c>
      <c r="H637" s="377">
        <f>SUM(F637,D637)</f>
        <v>35223.43</v>
      </c>
      <c r="I637" s="223"/>
      <c r="J637" s="223"/>
      <c r="K637" s="223"/>
      <c r="M637" s="408"/>
    </row>
    <row r="638" spans="1:13" ht="30" customHeight="1">
      <c r="A638" s="381" t="s">
        <v>13</v>
      </c>
      <c r="B638" s="403">
        <v>19035.778</v>
      </c>
      <c r="C638" s="350">
        <v>13643.699</v>
      </c>
      <c r="D638" s="350">
        <v>52862.649878</v>
      </c>
      <c r="E638" s="350">
        <v>0</v>
      </c>
      <c r="F638" s="350">
        <v>0</v>
      </c>
      <c r="G638" s="350">
        <f t="shared" si="89"/>
        <v>13643.699</v>
      </c>
      <c r="H638" s="382">
        <f>SUM(F638,D638)</f>
        <v>52862.649878</v>
      </c>
      <c r="I638" s="199"/>
      <c r="J638" s="199"/>
      <c r="K638" s="199"/>
      <c r="M638" s="408"/>
    </row>
    <row r="639" spans="1:13" ht="30" customHeight="1">
      <c r="A639" s="378" t="s">
        <v>14</v>
      </c>
      <c r="B639" s="359">
        <v>18336.022</v>
      </c>
      <c r="C639" s="292">
        <v>14226.149</v>
      </c>
      <c r="D639" s="292">
        <v>55410.138658</v>
      </c>
      <c r="E639" s="292">
        <v>33.65543038036432</v>
      </c>
      <c r="F639" s="207">
        <v>131.08621856</v>
      </c>
      <c r="G639" s="322">
        <f t="shared" si="89"/>
        <v>14259.804430380364</v>
      </c>
      <c r="H639" s="380">
        <f aca="true" t="shared" si="90" ref="H639:H644">SUM(F639,D639)</f>
        <v>55541.22487656</v>
      </c>
      <c r="I639" s="206"/>
      <c r="J639" s="206"/>
      <c r="K639" s="206"/>
      <c r="M639" s="408"/>
    </row>
    <row r="640" spans="1:13" ht="30" customHeight="1">
      <c r="A640" s="378" t="s">
        <v>15</v>
      </c>
      <c r="B640" s="200">
        <v>15338.937</v>
      </c>
      <c r="C640" s="207">
        <v>10965.45</v>
      </c>
      <c r="D640" s="207">
        <v>42875.671216395</v>
      </c>
      <c r="E640" s="207">
        <v>0.5526352152263259</v>
      </c>
      <c r="F640" s="291">
        <v>2.160842376</v>
      </c>
      <c r="G640" s="291">
        <f t="shared" si="89"/>
        <v>10966.002635215227</v>
      </c>
      <c r="H640" s="377">
        <f t="shared" si="90"/>
        <v>42877.832058771</v>
      </c>
      <c r="I640" s="223"/>
      <c r="J640" s="223"/>
      <c r="K640" s="223"/>
      <c r="M640" s="408"/>
    </row>
    <row r="641" spans="1:13" ht="30" customHeight="1">
      <c r="A641" s="381" t="s">
        <v>16</v>
      </c>
      <c r="B641" s="403">
        <v>16864.705</v>
      </c>
      <c r="C641" s="350">
        <v>11962.37143</v>
      </c>
      <c r="D641" s="350">
        <v>46822.0376378773</v>
      </c>
      <c r="E641" s="350">
        <v>154.7</v>
      </c>
      <c r="F641" s="350">
        <v>605.5153134960001</v>
      </c>
      <c r="G641" s="350">
        <f t="shared" si="89"/>
        <v>12117.07143</v>
      </c>
      <c r="H641" s="382">
        <f t="shared" si="90"/>
        <v>47427.5529513733</v>
      </c>
      <c r="I641" s="199"/>
      <c r="J641" s="199"/>
      <c r="K641" s="199"/>
      <c r="M641" s="408"/>
    </row>
    <row r="642" spans="1:13" ht="30" customHeight="1">
      <c r="A642" s="378" t="s">
        <v>17</v>
      </c>
      <c r="B642" s="324">
        <v>11477.896</v>
      </c>
      <c r="C642" s="196">
        <v>8150.619</v>
      </c>
      <c r="D642" s="207">
        <v>31923.776345075305</v>
      </c>
      <c r="E642" s="207">
        <v>10.539</v>
      </c>
      <c r="F642" s="207">
        <v>41.279</v>
      </c>
      <c r="G642" s="291">
        <f t="shared" si="89"/>
        <v>8161.157999999999</v>
      </c>
      <c r="H642" s="377">
        <f t="shared" si="90"/>
        <v>31965.055345075303</v>
      </c>
      <c r="I642" s="223"/>
      <c r="J642" s="223"/>
      <c r="K642" s="223"/>
      <c r="M642" s="408"/>
    </row>
    <row r="643" spans="1:13" ht="30" customHeight="1">
      <c r="A643" s="378" t="s">
        <v>18</v>
      </c>
      <c r="B643" s="200">
        <v>14200.260999999999</v>
      </c>
      <c r="C643" s="207">
        <v>10370.031</v>
      </c>
      <c r="D643" s="207">
        <v>40904.899485</v>
      </c>
      <c r="E643" s="207">
        <v>1395.475</v>
      </c>
      <c r="F643" s="291">
        <v>5504.494859</v>
      </c>
      <c r="G643" s="291">
        <f t="shared" si="89"/>
        <v>11765.506000000001</v>
      </c>
      <c r="H643" s="377">
        <f t="shared" si="90"/>
        <v>46409.394344</v>
      </c>
      <c r="I643" s="223"/>
      <c r="J643" s="223"/>
      <c r="K643" s="223"/>
      <c r="M643" s="408"/>
    </row>
    <row r="644" spans="1:13" ht="30" customHeight="1">
      <c r="A644" s="381" t="s">
        <v>19</v>
      </c>
      <c r="B644" s="403">
        <v>14020.934</v>
      </c>
      <c r="C644" s="350">
        <v>9804.79693</v>
      </c>
      <c r="D644" s="350">
        <v>39441.36441843379</v>
      </c>
      <c r="E644" s="350">
        <v>461.044</v>
      </c>
      <c r="F644" s="350">
        <v>1854.625739</v>
      </c>
      <c r="G644" s="350">
        <f t="shared" si="89"/>
        <v>10265.84093</v>
      </c>
      <c r="H644" s="382">
        <f t="shared" si="90"/>
        <v>41295.99015743379</v>
      </c>
      <c r="I644" s="199"/>
      <c r="J644" s="199"/>
      <c r="K644" s="199"/>
      <c r="M644" s="408"/>
    </row>
    <row r="645" spans="1:13" ht="30" customHeight="1">
      <c r="A645" s="383" t="s">
        <v>20</v>
      </c>
      <c r="B645" s="200">
        <v>12595.51</v>
      </c>
      <c r="C645" s="207">
        <v>9808.52</v>
      </c>
      <c r="D645" s="207">
        <v>40168.17</v>
      </c>
      <c r="E645" s="207">
        <v>207.79</v>
      </c>
      <c r="F645" s="292">
        <v>850.96</v>
      </c>
      <c r="G645" s="291">
        <f t="shared" si="89"/>
        <v>10016.310000000001</v>
      </c>
      <c r="H645" s="384">
        <f>SUM(F645,D645)</f>
        <v>41019.13</v>
      </c>
      <c r="I645" s="223"/>
      <c r="J645" s="223"/>
      <c r="K645" s="223"/>
      <c r="M645" s="408"/>
    </row>
    <row r="646" spans="1:13" ht="30" customHeight="1">
      <c r="A646" s="383" t="s">
        <v>21</v>
      </c>
      <c r="B646" s="200">
        <v>22023.87</v>
      </c>
      <c r="C646" s="207">
        <v>16976.74905</v>
      </c>
      <c r="D646" s="207">
        <v>70799.68</v>
      </c>
      <c r="E646" s="207">
        <v>207.24</v>
      </c>
      <c r="F646" s="292">
        <v>864.28</v>
      </c>
      <c r="G646" s="291">
        <f t="shared" si="89"/>
        <v>17183.98905</v>
      </c>
      <c r="H646" s="384">
        <f>SUM(F646,D646)</f>
        <v>71663.95999999999</v>
      </c>
      <c r="I646" s="223"/>
      <c r="J646" s="223"/>
      <c r="K646" s="223"/>
      <c r="M646" s="408"/>
    </row>
    <row r="647" spans="1:13" ht="30" customHeight="1">
      <c r="A647" s="385" t="s">
        <v>22</v>
      </c>
      <c r="B647" s="403">
        <v>15986.864000000001</v>
      </c>
      <c r="C647" s="350">
        <v>13109.64124</v>
      </c>
      <c r="D647" s="350">
        <v>54833.3</v>
      </c>
      <c r="E647" s="350">
        <v>420.24</v>
      </c>
      <c r="F647" s="350">
        <v>1757.72</v>
      </c>
      <c r="G647" s="350">
        <f t="shared" si="89"/>
        <v>13529.88124</v>
      </c>
      <c r="H647" s="386">
        <f>SUM(F647,D647)</f>
        <v>56591.020000000004</v>
      </c>
      <c r="I647" s="199"/>
      <c r="J647" s="199"/>
      <c r="K647" s="199"/>
      <c r="M647" s="408"/>
    </row>
    <row r="648" spans="1:11" ht="30" customHeight="1">
      <c r="A648" s="383"/>
      <c r="B648" s="404"/>
      <c r="C648" s="294"/>
      <c r="D648" s="294"/>
      <c r="E648" s="294"/>
      <c r="F648" s="294"/>
      <c r="G648" s="323"/>
      <c r="H648" s="387"/>
      <c r="I648" s="210"/>
      <c r="J648" s="210"/>
      <c r="K648" s="210"/>
    </row>
    <row r="649" spans="1:11" ht="30" customHeight="1">
      <c r="A649" s="388" t="s">
        <v>23</v>
      </c>
      <c r="B649" s="405">
        <f>SUM(B636:B638)</f>
        <v>46113.909</v>
      </c>
      <c r="C649" s="347">
        <f aca="true" t="shared" si="91" ref="C649:H649">SUM(C636:C638)</f>
        <v>31509.346</v>
      </c>
      <c r="D649" s="347">
        <f t="shared" si="91"/>
        <v>122640.570476</v>
      </c>
      <c r="E649" s="347">
        <f t="shared" si="91"/>
        <v>6114.751832235326</v>
      </c>
      <c r="F649" s="347">
        <f t="shared" si="91"/>
        <v>23949.181164016</v>
      </c>
      <c r="G649" s="347">
        <f t="shared" si="91"/>
        <v>37624.097832235326</v>
      </c>
      <c r="H649" s="389">
        <f t="shared" si="91"/>
        <v>146589.751640016</v>
      </c>
      <c r="I649" s="336"/>
      <c r="J649" s="336"/>
      <c r="K649" s="336"/>
    </row>
    <row r="650" spans="1:11" ht="30" customHeight="1">
      <c r="A650" s="388" t="s">
        <v>24</v>
      </c>
      <c r="B650" s="405">
        <f>SUM(B639:B641)</f>
        <v>50539.664000000004</v>
      </c>
      <c r="C650" s="334">
        <f aca="true" t="shared" si="92" ref="C650:H650">SUM(C639:C641)</f>
        <v>37153.97043</v>
      </c>
      <c r="D650" s="334">
        <f t="shared" si="92"/>
        <v>145107.8475122723</v>
      </c>
      <c r="E650" s="334">
        <f t="shared" si="92"/>
        <v>188.90806559559064</v>
      </c>
      <c r="F650" s="334">
        <f t="shared" si="92"/>
        <v>738.7623744320001</v>
      </c>
      <c r="G650" s="334">
        <f t="shared" si="92"/>
        <v>37342.87849559559</v>
      </c>
      <c r="H650" s="390">
        <f t="shared" si="92"/>
        <v>145846.6098867043</v>
      </c>
      <c r="I650" s="341"/>
      <c r="J650" s="341"/>
      <c r="K650" s="341"/>
    </row>
    <row r="651" spans="1:11" ht="30" customHeight="1">
      <c r="A651" s="388" t="s">
        <v>25</v>
      </c>
      <c r="B651" s="405">
        <f>SUM(B642:B644)</f>
        <v>39699.091</v>
      </c>
      <c r="C651" s="334">
        <f aca="true" t="shared" si="93" ref="C651:H651">SUM(C642:C644)</f>
        <v>28325.446930000002</v>
      </c>
      <c r="D651" s="334">
        <f t="shared" si="93"/>
        <v>112270.0402485091</v>
      </c>
      <c r="E651" s="334">
        <f t="shared" si="93"/>
        <v>1867.058</v>
      </c>
      <c r="F651" s="334">
        <f t="shared" si="93"/>
        <v>7400.399598000001</v>
      </c>
      <c r="G651" s="334">
        <f t="shared" si="93"/>
        <v>30192.504930000003</v>
      </c>
      <c r="H651" s="390">
        <f t="shared" si="93"/>
        <v>119670.4398465091</v>
      </c>
      <c r="I651" s="341"/>
      <c r="J651" s="341"/>
      <c r="K651" s="341"/>
    </row>
    <row r="652" spans="1:11" ht="30" customHeight="1">
      <c r="A652" s="388" t="s">
        <v>26</v>
      </c>
      <c r="B652" s="406">
        <f>SUM(B645:B647)</f>
        <v>50606.244</v>
      </c>
      <c r="C652" s="343">
        <f aca="true" t="shared" si="94" ref="C652:H652">SUM(C645:C647)</f>
        <v>39894.91029</v>
      </c>
      <c r="D652" s="343">
        <f t="shared" si="94"/>
        <v>165801.15</v>
      </c>
      <c r="E652" s="343">
        <f t="shared" si="94"/>
        <v>835.27</v>
      </c>
      <c r="F652" s="343">
        <f t="shared" si="94"/>
        <v>3472.96</v>
      </c>
      <c r="G652" s="343">
        <f t="shared" si="94"/>
        <v>40730.180290000004</v>
      </c>
      <c r="H652" s="391">
        <f t="shared" si="94"/>
        <v>169274.11</v>
      </c>
      <c r="I652" s="427"/>
      <c r="J652" s="427"/>
      <c r="K652" s="427"/>
    </row>
    <row r="653" spans="1:11" ht="30" customHeight="1">
      <c r="A653" s="383"/>
      <c r="B653" s="404"/>
      <c r="C653" s="294"/>
      <c r="D653" s="294"/>
      <c r="E653" s="294"/>
      <c r="F653" s="294"/>
      <c r="G653" s="365"/>
      <c r="H653" s="387"/>
      <c r="I653" s="210"/>
      <c r="J653" s="210"/>
      <c r="K653" s="210"/>
    </row>
    <row r="654" spans="1:11" ht="30" customHeight="1">
      <c r="A654" s="392" t="s">
        <v>27</v>
      </c>
      <c r="B654" s="224">
        <f>SUM(B649:B650)</f>
        <v>96653.573</v>
      </c>
      <c r="C654" s="212">
        <f aca="true" t="shared" si="95" ref="C654:H654">SUM(C649:C650)</f>
        <v>68663.31643</v>
      </c>
      <c r="D654" s="212">
        <f t="shared" si="95"/>
        <v>267748.41798827227</v>
      </c>
      <c r="E654" s="212">
        <f t="shared" si="95"/>
        <v>6303.659897830917</v>
      </c>
      <c r="F654" s="212">
        <f t="shared" si="95"/>
        <v>24687.943538448002</v>
      </c>
      <c r="G654" s="212">
        <f t="shared" si="95"/>
        <v>74966.97632783093</v>
      </c>
      <c r="H654" s="393">
        <f t="shared" si="95"/>
        <v>292436.36152672034</v>
      </c>
      <c r="I654" s="217"/>
      <c r="J654" s="217"/>
      <c r="K654" s="217"/>
    </row>
    <row r="655" spans="1:11" ht="30" customHeight="1">
      <c r="A655" s="392" t="s">
        <v>28</v>
      </c>
      <c r="B655" s="224">
        <f>SUM(B651:B652)</f>
        <v>90305.33499999999</v>
      </c>
      <c r="C655" s="212">
        <f aca="true" t="shared" si="96" ref="C655:H655">SUM(C651:C652)</f>
        <v>68220.35722</v>
      </c>
      <c r="D655" s="212">
        <f t="shared" si="96"/>
        <v>278071.1902485091</v>
      </c>
      <c r="E655" s="212">
        <f t="shared" si="96"/>
        <v>2702.328</v>
      </c>
      <c r="F655" s="212">
        <f t="shared" si="96"/>
        <v>10873.359598000001</v>
      </c>
      <c r="G655" s="212">
        <f t="shared" si="96"/>
        <v>70922.68522000001</v>
      </c>
      <c r="H655" s="393">
        <f t="shared" si="96"/>
        <v>288944.5498465091</v>
      </c>
      <c r="I655" s="217"/>
      <c r="J655" s="217"/>
      <c r="K655" s="217"/>
    </row>
    <row r="656" spans="1:11" ht="30" customHeight="1" thickBot="1">
      <c r="A656" s="383"/>
      <c r="B656" s="200"/>
      <c r="C656" s="200"/>
      <c r="D656" s="200"/>
      <c r="E656" s="200"/>
      <c r="F656" s="200"/>
      <c r="G656" s="200"/>
      <c r="H656" s="394"/>
      <c r="I656" s="429"/>
      <c r="J656" s="429"/>
      <c r="K656" s="429"/>
    </row>
    <row r="657" spans="1:11" ht="30" customHeight="1" thickBot="1">
      <c r="A657" s="400" t="s">
        <v>29</v>
      </c>
      <c r="B657" s="407">
        <f>SUM(B654:B655)</f>
        <v>186958.908</v>
      </c>
      <c r="C657" s="401">
        <f aca="true" t="shared" si="97" ref="C657:H657">SUM(C654:C655)</f>
        <v>136883.67365</v>
      </c>
      <c r="D657" s="401">
        <f t="shared" si="97"/>
        <v>545819.6082367813</v>
      </c>
      <c r="E657" s="401">
        <f t="shared" si="97"/>
        <v>9005.987897830917</v>
      </c>
      <c r="F657" s="401">
        <f t="shared" si="97"/>
        <v>35561.303136448005</v>
      </c>
      <c r="G657" s="401">
        <f t="shared" si="97"/>
        <v>145889.66154783094</v>
      </c>
      <c r="H657" s="402">
        <f t="shared" si="97"/>
        <v>581380.9113732295</v>
      </c>
      <c r="I657" s="430"/>
      <c r="J657" s="430"/>
      <c r="K657" s="430"/>
    </row>
    <row r="658" spans="1:11" ht="15" customHeight="1">
      <c r="A658" s="397" t="s">
        <v>64</v>
      </c>
      <c r="B658" s="396">
        <f aca="true" t="shared" si="98" ref="B658:H658">SUM(B636:B647)-B657</f>
        <v>0</v>
      </c>
      <c r="C658" s="396">
        <f t="shared" si="98"/>
        <v>0</v>
      </c>
      <c r="D658" s="396">
        <f t="shared" si="98"/>
        <v>0</v>
      </c>
      <c r="E658" s="396">
        <f t="shared" si="98"/>
        <v>0</v>
      </c>
      <c r="F658" s="396">
        <f t="shared" si="98"/>
        <v>0</v>
      </c>
      <c r="G658" s="396">
        <f t="shared" si="98"/>
        <v>0</v>
      </c>
      <c r="H658" s="396">
        <f t="shared" si="98"/>
        <v>0</v>
      </c>
      <c r="I658" s="396"/>
      <c r="J658" s="396"/>
      <c r="K658" s="396"/>
    </row>
    <row r="659" spans="1:12" ht="21.75" customHeight="1">
      <c r="A659" s="190" t="s">
        <v>62</v>
      </c>
      <c r="B659" s="409"/>
      <c r="C659" s="410"/>
      <c r="D659" s="410"/>
      <c r="E659" s="410"/>
      <c r="F659" s="410"/>
      <c r="G659" s="410"/>
      <c r="H659" s="410"/>
      <c r="I659" s="410"/>
      <c r="J659" s="410"/>
      <c r="K659" s="410"/>
      <c r="L659" s="296"/>
    </row>
    <row r="660" spans="1:11" ht="18" customHeight="1">
      <c r="A660" t="s">
        <v>66</v>
      </c>
      <c r="B660" s="395"/>
      <c r="C660" s="395"/>
      <c r="D660" s="395"/>
      <c r="E660" s="395"/>
      <c r="F660" s="395"/>
      <c r="G660" s="395"/>
      <c r="H660" s="395"/>
      <c r="I660" s="395"/>
      <c r="J660" s="395"/>
      <c r="K660" s="395"/>
    </row>
    <row r="661" spans="1:11" ht="17.25" customHeight="1">
      <c r="A661" s="398" t="s">
        <v>56</v>
      </c>
      <c r="B661" s="395"/>
      <c r="C661" s="395"/>
      <c r="D661" s="395"/>
      <c r="E661" s="395"/>
      <c r="F661" s="395"/>
      <c r="G661" s="399"/>
      <c r="H661" s="395"/>
      <c r="I661" s="395"/>
      <c r="J661" s="395"/>
      <c r="K661" s="395"/>
    </row>
    <row r="662" ht="16.5" thickBot="1"/>
    <row r="663" spans="1:11" ht="20.25">
      <c r="A663" s="441" t="s">
        <v>48</v>
      </c>
      <c r="B663" s="442"/>
      <c r="C663" s="442"/>
      <c r="D663" s="442"/>
      <c r="E663" s="442"/>
      <c r="F663" s="442"/>
      <c r="G663" s="442"/>
      <c r="H663" s="443"/>
      <c r="I663" s="433"/>
      <c r="J663" s="433"/>
      <c r="K663" s="433"/>
    </row>
    <row r="664" spans="1:11" ht="25.5">
      <c r="A664" s="366"/>
      <c r="B664" s="367"/>
      <c r="C664" s="367"/>
      <c r="D664" s="367"/>
      <c r="E664" s="367"/>
      <c r="F664" s="367"/>
      <c r="G664" s="368"/>
      <c r="H664" s="369"/>
      <c r="I664" s="367"/>
      <c r="J664" s="367"/>
      <c r="K664" s="367"/>
    </row>
    <row r="665" spans="1:11" ht="30" customHeight="1">
      <c r="A665" s="370"/>
      <c r="B665" s="444" t="s">
        <v>49</v>
      </c>
      <c r="C665" s="445"/>
      <c r="D665" s="446"/>
      <c r="E665" s="447" t="s">
        <v>50</v>
      </c>
      <c r="F665" s="448"/>
      <c r="G665" s="449" t="s">
        <v>51</v>
      </c>
      <c r="H665" s="450"/>
      <c r="I665" s="421"/>
      <c r="J665" s="421"/>
      <c r="K665" s="421"/>
    </row>
    <row r="666" spans="1:11" ht="30" customHeight="1">
      <c r="A666" s="371" t="s">
        <v>1</v>
      </c>
      <c r="B666" s="90" t="s">
        <v>61</v>
      </c>
      <c r="C666" s="451" t="s">
        <v>3</v>
      </c>
      <c r="D666" s="452"/>
      <c r="E666" s="453" t="s">
        <v>3</v>
      </c>
      <c r="F666" s="454"/>
      <c r="G666" s="455" t="s">
        <v>3</v>
      </c>
      <c r="H666" s="456"/>
      <c r="I666" s="422"/>
      <c r="J666" s="422"/>
      <c r="K666" s="422"/>
    </row>
    <row r="667" spans="1:11" ht="30" customHeight="1">
      <c r="A667" s="372">
        <v>2011</v>
      </c>
      <c r="B667" s="90" t="s">
        <v>53</v>
      </c>
      <c r="C667" s="90" t="s">
        <v>5</v>
      </c>
      <c r="D667" s="90" t="s">
        <v>6</v>
      </c>
      <c r="E667" s="90" t="s">
        <v>5</v>
      </c>
      <c r="F667" s="90" t="s">
        <v>6</v>
      </c>
      <c r="G667" s="320" t="s">
        <v>5</v>
      </c>
      <c r="H667" s="373" t="s">
        <v>6</v>
      </c>
      <c r="I667" s="422"/>
      <c r="J667" s="422"/>
      <c r="K667" s="422"/>
    </row>
    <row r="668" spans="1:11" ht="30" customHeight="1">
      <c r="A668" s="374" t="s">
        <v>7</v>
      </c>
      <c r="B668" s="295" t="s">
        <v>8</v>
      </c>
      <c r="C668" s="295" t="s">
        <v>9</v>
      </c>
      <c r="D668" s="295" t="s">
        <v>10</v>
      </c>
      <c r="E668" s="295">
        <v>5</v>
      </c>
      <c r="F668" s="290">
        <v>6</v>
      </c>
      <c r="G668" s="321">
        <v>7</v>
      </c>
      <c r="H668" s="375">
        <v>9</v>
      </c>
      <c r="I668" s="431"/>
      <c r="J668" s="431"/>
      <c r="K668" s="431"/>
    </row>
    <row r="669" spans="1:13" ht="30" customHeight="1">
      <c r="A669" s="376" t="s">
        <v>11</v>
      </c>
      <c r="B669" s="358">
        <v>16076.609999999999</v>
      </c>
      <c r="C669" s="356">
        <v>14277</v>
      </c>
      <c r="D669" s="356">
        <v>57358.86</v>
      </c>
      <c r="E669" s="356">
        <v>634.17</v>
      </c>
      <c r="F669" s="357">
        <v>2547.84</v>
      </c>
      <c r="G669" s="357">
        <f aca="true" t="shared" si="99" ref="G669:G680">SUM(C669,E669)</f>
        <v>14911.17</v>
      </c>
      <c r="H669" s="377">
        <f>SUM(F669,D669)</f>
        <v>59906.7</v>
      </c>
      <c r="I669" s="223"/>
      <c r="J669" s="223"/>
      <c r="K669" s="223"/>
      <c r="M669" s="411"/>
    </row>
    <row r="670" spans="1:13" ht="30" customHeight="1">
      <c r="A670" s="378" t="s">
        <v>12</v>
      </c>
      <c r="B670" s="200">
        <v>22049.996</v>
      </c>
      <c r="C670" s="207">
        <v>20220.05</v>
      </c>
      <c r="D670" s="207">
        <v>86028.02</v>
      </c>
      <c r="E670" s="207">
        <v>200.37</v>
      </c>
      <c r="F670" s="291">
        <v>852.49</v>
      </c>
      <c r="G670" s="291">
        <f t="shared" si="99"/>
        <v>20420.42</v>
      </c>
      <c r="H670" s="377">
        <f>SUM(F670,D670)</f>
        <v>86880.51000000001</v>
      </c>
      <c r="I670" s="223"/>
      <c r="J670" s="223"/>
      <c r="K670" s="223"/>
      <c r="M670" s="411"/>
    </row>
    <row r="671" spans="1:13" ht="30" customHeight="1">
      <c r="A671" s="381" t="s">
        <v>13</v>
      </c>
      <c r="B671" s="403">
        <v>28850.104999999996</v>
      </c>
      <c r="C671" s="350">
        <v>26521.32</v>
      </c>
      <c r="D671" s="350">
        <v>114211.96</v>
      </c>
      <c r="E671" s="350">
        <v>3956.24</v>
      </c>
      <c r="F671" s="350">
        <v>17037.25</v>
      </c>
      <c r="G671" s="350">
        <f t="shared" si="99"/>
        <v>30477.559999999998</v>
      </c>
      <c r="H671" s="382">
        <f>SUM(F671,D671)</f>
        <v>131249.21000000002</v>
      </c>
      <c r="I671" s="199"/>
      <c r="J671" s="199"/>
      <c r="K671" s="199"/>
      <c r="M671" s="411"/>
    </row>
    <row r="672" spans="1:13" ht="30" customHeight="1">
      <c r="A672" s="378" t="s">
        <v>14</v>
      </c>
      <c r="B672" s="359">
        <v>15596.168000000001</v>
      </c>
      <c r="C672" s="292">
        <v>15487.54</v>
      </c>
      <c r="D672" s="292">
        <v>67270.29</v>
      </c>
      <c r="E672" s="292">
        <v>745.46</v>
      </c>
      <c r="F672" s="207">
        <v>3237.93</v>
      </c>
      <c r="G672" s="322">
        <f t="shared" si="99"/>
        <v>16233</v>
      </c>
      <c r="H672" s="380">
        <f aca="true" t="shared" si="100" ref="H672:H677">SUM(F672,D672)</f>
        <v>70508.21999999999</v>
      </c>
      <c r="I672" s="206"/>
      <c r="J672" s="206"/>
      <c r="K672" s="206"/>
      <c r="M672" s="411"/>
    </row>
    <row r="673" spans="1:13" ht="30" customHeight="1">
      <c r="A673" s="378" t="s">
        <v>15</v>
      </c>
      <c r="B673" s="200">
        <v>24946.279999999995</v>
      </c>
      <c r="C673" s="207">
        <v>25793.72</v>
      </c>
      <c r="D673" s="207">
        <v>111994</v>
      </c>
      <c r="E673" s="207">
        <v>146.58</v>
      </c>
      <c r="F673" s="291">
        <v>636.43</v>
      </c>
      <c r="G673" s="291">
        <f t="shared" si="99"/>
        <v>25940.300000000003</v>
      </c>
      <c r="H673" s="377">
        <f t="shared" si="100"/>
        <v>112630.43</v>
      </c>
      <c r="I673" s="223"/>
      <c r="J673" s="223"/>
      <c r="K673" s="223"/>
      <c r="M673" s="411"/>
    </row>
    <row r="674" spans="1:13" ht="30" customHeight="1">
      <c r="A674" s="381" t="s">
        <v>16</v>
      </c>
      <c r="B674" s="403">
        <v>25804.961</v>
      </c>
      <c r="C674" s="350">
        <v>25197.2</v>
      </c>
      <c r="D674" s="350">
        <v>109509.31</v>
      </c>
      <c r="E674" s="350">
        <v>182.59</v>
      </c>
      <c r="F674" s="350">
        <v>793.57</v>
      </c>
      <c r="G674" s="350">
        <f t="shared" si="99"/>
        <v>25379.79</v>
      </c>
      <c r="H674" s="382">
        <f t="shared" si="100"/>
        <v>110302.88</v>
      </c>
      <c r="I674" s="199"/>
      <c r="J674" s="199"/>
      <c r="K674" s="199"/>
      <c r="M674" s="411"/>
    </row>
    <row r="675" spans="1:13" ht="30" customHeight="1">
      <c r="A675" s="378" t="s">
        <v>17</v>
      </c>
      <c r="B675" s="324">
        <v>24033.584000000003</v>
      </c>
      <c r="C675" s="196">
        <v>23997.96</v>
      </c>
      <c r="D675" s="207">
        <v>104916.44</v>
      </c>
      <c r="E675" s="207">
        <v>114.6</v>
      </c>
      <c r="F675" s="207">
        <v>501</v>
      </c>
      <c r="G675" s="291">
        <f t="shared" si="99"/>
        <v>24112.559999999998</v>
      </c>
      <c r="H675" s="377">
        <f t="shared" si="100"/>
        <v>105417.44</v>
      </c>
      <c r="I675" s="223"/>
      <c r="J675" s="223"/>
      <c r="K675" s="223"/>
      <c r="M675" s="411"/>
    </row>
    <row r="676" spans="1:13" ht="30" customHeight="1">
      <c r="A676" s="378" t="s">
        <v>18</v>
      </c>
      <c r="B676" s="200">
        <v>18164.544</v>
      </c>
      <c r="C676" s="207">
        <v>18723.58</v>
      </c>
      <c r="D676" s="207">
        <v>82148.91</v>
      </c>
      <c r="E676" s="207">
        <v>124.25</v>
      </c>
      <c r="F676" s="291">
        <v>545.12</v>
      </c>
      <c r="G676" s="291">
        <f t="shared" si="99"/>
        <v>18847.83</v>
      </c>
      <c r="H676" s="377">
        <f t="shared" si="100"/>
        <v>82694.03</v>
      </c>
      <c r="I676" s="223"/>
      <c r="J676" s="223"/>
      <c r="K676" s="223"/>
      <c r="M676" s="411"/>
    </row>
    <row r="677" spans="1:11" ht="30" customHeight="1">
      <c r="A677" s="381" t="s">
        <v>19</v>
      </c>
      <c r="B677" s="403">
        <v>19101.366</v>
      </c>
      <c r="C677" s="350">
        <v>19438.3</v>
      </c>
      <c r="D677" s="350">
        <v>85539.22</v>
      </c>
      <c r="E677" s="350">
        <v>129.13</v>
      </c>
      <c r="F677" s="350">
        <v>568.26</v>
      </c>
      <c r="G677" s="350">
        <f t="shared" si="99"/>
        <v>19567.43</v>
      </c>
      <c r="H677" s="382">
        <f t="shared" si="100"/>
        <v>86107.48</v>
      </c>
      <c r="I677" s="199"/>
      <c r="J677" s="199"/>
      <c r="K677" s="199"/>
    </row>
    <row r="678" spans="1:11" ht="30" customHeight="1">
      <c r="A678" s="383" t="s">
        <v>20</v>
      </c>
      <c r="B678" s="200">
        <v>20410.381999999998</v>
      </c>
      <c r="C678" s="207">
        <v>19694.43</v>
      </c>
      <c r="D678" s="207">
        <v>86985.36</v>
      </c>
      <c r="E678" s="207">
        <v>413.4</v>
      </c>
      <c r="F678" s="292">
        <v>1825.9</v>
      </c>
      <c r="G678" s="291">
        <f t="shared" si="99"/>
        <v>20107.83</v>
      </c>
      <c r="H678" s="384">
        <f>SUM(F678,D678)</f>
        <v>88811.26</v>
      </c>
      <c r="I678" s="223"/>
      <c r="J678" s="223"/>
      <c r="K678" s="223"/>
    </row>
    <row r="679" spans="1:11" ht="30" customHeight="1">
      <c r="A679" s="383" t="s">
        <v>21</v>
      </c>
      <c r="B679" s="200">
        <v>17237.483999999997</v>
      </c>
      <c r="C679" s="207">
        <v>17493.18</v>
      </c>
      <c r="D679" s="207">
        <v>77220.65</v>
      </c>
      <c r="E679" s="207">
        <v>195.79</v>
      </c>
      <c r="F679" s="292">
        <v>864.28</v>
      </c>
      <c r="G679" s="291">
        <f t="shared" si="99"/>
        <v>17688.97</v>
      </c>
      <c r="H679" s="384">
        <f>SUM(F679,D679)</f>
        <v>78084.93</v>
      </c>
      <c r="I679" s="223"/>
      <c r="J679" s="223"/>
      <c r="K679" s="223"/>
    </row>
    <row r="680" spans="1:11" ht="30" customHeight="1">
      <c r="A680" s="385" t="s">
        <v>22</v>
      </c>
      <c r="B680" s="403">
        <v>9831.491</v>
      </c>
      <c r="C680" s="350">
        <v>9196.12</v>
      </c>
      <c r="D680" s="350">
        <v>40240.25</v>
      </c>
      <c r="E680" s="350">
        <v>820.68</v>
      </c>
      <c r="F680" s="350">
        <v>3591.11</v>
      </c>
      <c r="G680" s="350">
        <f t="shared" si="99"/>
        <v>10016.800000000001</v>
      </c>
      <c r="H680" s="386">
        <f>SUM(F680,D680)</f>
        <v>43831.36</v>
      </c>
      <c r="I680" s="199"/>
      <c r="J680" s="199"/>
      <c r="K680" s="199"/>
    </row>
    <row r="681" spans="1:11" ht="30" customHeight="1">
      <c r="A681" s="383"/>
      <c r="B681" s="404"/>
      <c r="C681" s="294"/>
      <c r="D681" s="294"/>
      <c r="E681" s="294"/>
      <c r="F681" s="294"/>
      <c r="G681" s="323"/>
      <c r="H681" s="387"/>
      <c r="I681" s="210"/>
      <c r="J681" s="210"/>
      <c r="K681" s="210"/>
    </row>
    <row r="682" spans="1:11" ht="30" customHeight="1">
      <c r="A682" s="388" t="s">
        <v>23</v>
      </c>
      <c r="B682" s="405">
        <f>SUM(B669:B671)</f>
        <v>66976.711</v>
      </c>
      <c r="C682" s="347">
        <f aca="true" t="shared" si="101" ref="C682:H682">SUM(C669:C671)</f>
        <v>61018.37</v>
      </c>
      <c r="D682" s="347">
        <f t="shared" si="101"/>
        <v>257598.84000000003</v>
      </c>
      <c r="E682" s="347">
        <f t="shared" si="101"/>
        <v>4790.78</v>
      </c>
      <c r="F682" s="347">
        <f t="shared" si="101"/>
        <v>20437.58</v>
      </c>
      <c r="G682" s="347">
        <f t="shared" si="101"/>
        <v>65809.15</v>
      </c>
      <c r="H682" s="389">
        <f t="shared" si="101"/>
        <v>278036.42000000004</v>
      </c>
      <c r="I682" s="336"/>
      <c r="J682" s="336"/>
      <c r="K682" s="336"/>
    </row>
    <row r="683" spans="1:11" ht="30" customHeight="1">
      <c r="A683" s="388" t="s">
        <v>24</v>
      </c>
      <c r="B683" s="405">
        <f>SUM(B672:B674)</f>
        <v>66347.409</v>
      </c>
      <c r="C683" s="334">
        <f aca="true" t="shared" si="102" ref="C683:H683">SUM(C672:C674)</f>
        <v>66478.46</v>
      </c>
      <c r="D683" s="334">
        <f t="shared" si="102"/>
        <v>288773.6</v>
      </c>
      <c r="E683" s="334">
        <f t="shared" si="102"/>
        <v>1074.63</v>
      </c>
      <c r="F683" s="334">
        <f t="shared" si="102"/>
        <v>4667.929999999999</v>
      </c>
      <c r="G683" s="334">
        <f t="shared" si="102"/>
        <v>67553.09</v>
      </c>
      <c r="H683" s="390">
        <f t="shared" si="102"/>
        <v>293441.52999999997</v>
      </c>
      <c r="I683" s="341"/>
      <c r="J683" s="341"/>
      <c r="K683" s="341"/>
    </row>
    <row r="684" spans="1:11" ht="30" customHeight="1">
      <c r="A684" s="388" t="s">
        <v>25</v>
      </c>
      <c r="B684" s="405">
        <f>SUM(B675:B677)</f>
        <v>61299.494000000006</v>
      </c>
      <c r="C684" s="334">
        <f aca="true" t="shared" si="103" ref="C684:H684">SUM(C675:C677)</f>
        <v>62159.84</v>
      </c>
      <c r="D684" s="334">
        <f t="shared" si="103"/>
        <v>272604.57</v>
      </c>
      <c r="E684" s="334">
        <f t="shared" si="103"/>
        <v>367.98</v>
      </c>
      <c r="F684" s="334">
        <f t="shared" si="103"/>
        <v>1614.3799999999999</v>
      </c>
      <c r="G684" s="334">
        <f t="shared" si="103"/>
        <v>62527.82</v>
      </c>
      <c r="H684" s="390">
        <f t="shared" si="103"/>
        <v>274218.95</v>
      </c>
      <c r="I684" s="341"/>
      <c r="J684" s="341"/>
      <c r="K684" s="341"/>
    </row>
    <row r="685" spans="1:11" ht="30" customHeight="1">
      <c r="A685" s="388" t="s">
        <v>26</v>
      </c>
      <c r="B685" s="406">
        <f>SUM(B678:B680)</f>
        <v>47479.356999999996</v>
      </c>
      <c r="C685" s="343">
        <f aca="true" t="shared" si="104" ref="C685:H685">SUM(C678:C680)</f>
        <v>46383.73</v>
      </c>
      <c r="D685" s="343">
        <f t="shared" si="104"/>
        <v>204446.26</v>
      </c>
      <c r="E685" s="343">
        <f t="shared" si="104"/>
        <v>1429.87</v>
      </c>
      <c r="F685" s="343">
        <f t="shared" si="104"/>
        <v>6281.290000000001</v>
      </c>
      <c r="G685" s="343">
        <f t="shared" si="104"/>
        <v>47813.600000000006</v>
      </c>
      <c r="H685" s="391">
        <f t="shared" si="104"/>
        <v>210727.55</v>
      </c>
      <c r="I685" s="427"/>
      <c r="J685" s="427"/>
      <c r="K685" s="427"/>
    </row>
    <row r="686" spans="1:11" ht="30" customHeight="1">
      <c r="A686" s="383"/>
      <c r="B686" s="404"/>
      <c r="C686" s="294"/>
      <c r="D686" s="294"/>
      <c r="E686" s="294"/>
      <c r="F686" s="294"/>
      <c r="G686" s="365"/>
      <c r="H686" s="387"/>
      <c r="I686" s="210"/>
      <c r="J686" s="210"/>
      <c r="K686" s="210"/>
    </row>
    <row r="687" spans="1:11" ht="30" customHeight="1">
      <c r="A687" s="392" t="s">
        <v>27</v>
      </c>
      <c r="B687" s="224">
        <f>SUM(B682:B683)</f>
        <v>133324.12</v>
      </c>
      <c r="C687" s="212">
        <f aca="true" t="shared" si="105" ref="C687:H687">SUM(C682:C683)</f>
        <v>127496.83000000002</v>
      </c>
      <c r="D687" s="212">
        <f t="shared" si="105"/>
        <v>546372.44</v>
      </c>
      <c r="E687" s="212">
        <f t="shared" si="105"/>
        <v>5865.41</v>
      </c>
      <c r="F687" s="212">
        <f t="shared" si="105"/>
        <v>25105.510000000002</v>
      </c>
      <c r="G687" s="212">
        <f t="shared" si="105"/>
        <v>133362.24</v>
      </c>
      <c r="H687" s="393">
        <f t="shared" si="105"/>
        <v>571477.95</v>
      </c>
      <c r="I687" s="217"/>
      <c r="J687" s="217"/>
      <c r="K687" s="217"/>
    </row>
    <row r="688" spans="1:11" ht="30" customHeight="1">
      <c r="A688" s="392" t="s">
        <v>28</v>
      </c>
      <c r="B688" s="224">
        <f>SUM(B684:B685)</f>
        <v>108778.851</v>
      </c>
      <c r="C688" s="212">
        <f aca="true" t="shared" si="106" ref="C688:H688">SUM(C684:C685)</f>
        <v>108543.57</v>
      </c>
      <c r="D688" s="212">
        <f t="shared" si="106"/>
        <v>477050.83</v>
      </c>
      <c r="E688" s="212">
        <f t="shared" si="106"/>
        <v>1797.85</v>
      </c>
      <c r="F688" s="212">
        <f t="shared" si="106"/>
        <v>7895.670000000001</v>
      </c>
      <c r="G688" s="212">
        <f t="shared" si="106"/>
        <v>110341.42000000001</v>
      </c>
      <c r="H688" s="393">
        <f t="shared" si="106"/>
        <v>484946.5</v>
      </c>
      <c r="I688" s="217"/>
      <c r="J688" s="217"/>
      <c r="K688" s="217"/>
    </row>
    <row r="689" spans="1:11" ht="30" customHeight="1" thickBot="1">
      <c r="A689" s="383"/>
      <c r="B689" s="200"/>
      <c r="C689" s="200"/>
      <c r="D689" s="200"/>
      <c r="E689" s="200"/>
      <c r="F689" s="200"/>
      <c r="G689" s="200"/>
      <c r="H689" s="394"/>
      <c r="I689" s="429"/>
      <c r="J689" s="429"/>
      <c r="K689" s="429"/>
    </row>
    <row r="690" spans="1:11" ht="30" customHeight="1" thickBot="1">
      <c r="A690" s="400" t="s">
        <v>29</v>
      </c>
      <c r="B690" s="407">
        <f>B687+B688</f>
        <v>242102.971</v>
      </c>
      <c r="C690" s="412">
        <f aca="true" t="shared" si="107" ref="C690:H690">C687+C688</f>
        <v>236040.40000000002</v>
      </c>
      <c r="D690" s="412">
        <f t="shared" si="107"/>
        <v>1023423.27</v>
      </c>
      <c r="E690" s="412">
        <f t="shared" si="107"/>
        <v>7663.26</v>
      </c>
      <c r="F690" s="412">
        <f t="shared" si="107"/>
        <v>33001.18</v>
      </c>
      <c r="G690" s="412">
        <f t="shared" si="107"/>
        <v>243703.66</v>
      </c>
      <c r="H690" s="412">
        <f t="shared" si="107"/>
        <v>1056424.45</v>
      </c>
      <c r="I690" s="434"/>
      <c r="J690" s="434"/>
      <c r="K690" s="434"/>
    </row>
    <row r="691" spans="1:11" ht="15.75">
      <c r="A691" s="397" t="s">
        <v>64</v>
      </c>
      <c r="B691" s="396">
        <f aca="true" t="shared" si="108" ref="B691:H691">SUM(B669:B680)-B690</f>
        <v>0</v>
      </c>
      <c r="C691" s="396">
        <f t="shared" si="108"/>
        <v>0</v>
      </c>
      <c r="D691" s="396">
        <f t="shared" si="108"/>
        <v>0</v>
      </c>
      <c r="E691" s="396">
        <f t="shared" si="108"/>
        <v>0</v>
      </c>
      <c r="F691" s="396">
        <f t="shared" si="108"/>
        <v>0</v>
      </c>
      <c r="G691" s="396">
        <f t="shared" si="108"/>
        <v>0</v>
      </c>
      <c r="H691" s="396">
        <f t="shared" si="108"/>
        <v>0</v>
      </c>
      <c r="I691" s="396"/>
      <c r="J691" s="396"/>
      <c r="K691" s="396"/>
    </row>
    <row r="692" spans="1:11" ht="18">
      <c r="A692" s="190" t="s">
        <v>62</v>
      </c>
      <c r="B692" s="409"/>
      <c r="C692" s="410"/>
      <c r="D692" s="410"/>
      <c r="E692" s="410"/>
      <c r="F692" s="410"/>
      <c r="G692" s="410"/>
      <c r="H692" s="410"/>
      <c r="I692" s="410"/>
      <c r="J692" s="410"/>
      <c r="K692" s="410"/>
    </row>
    <row r="693" spans="1:11" ht="15.75">
      <c r="A693" s="398" t="s">
        <v>56</v>
      </c>
      <c r="B693" s="395"/>
      <c r="C693" s="395"/>
      <c r="D693" s="395"/>
      <c r="E693" s="395"/>
      <c r="F693" s="395"/>
      <c r="G693" s="399"/>
      <c r="H693" s="395"/>
      <c r="I693" s="395"/>
      <c r="J693" s="395"/>
      <c r="K693" s="395"/>
    </row>
    <row r="694" ht="16.5" thickBot="1"/>
    <row r="695" spans="1:11" ht="20.25">
      <c r="A695" s="441" t="s">
        <v>48</v>
      </c>
      <c r="B695" s="442"/>
      <c r="C695" s="442"/>
      <c r="D695" s="442"/>
      <c r="E695" s="442"/>
      <c r="F695" s="442"/>
      <c r="G695" s="442"/>
      <c r="H695" s="443"/>
      <c r="I695" s="433"/>
      <c r="J695" s="433"/>
      <c r="K695" s="433"/>
    </row>
    <row r="696" spans="1:11" ht="25.5">
      <c r="A696" s="366"/>
      <c r="B696" s="367"/>
      <c r="C696" s="367"/>
      <c r="D696" s="367"/>
      <c r="E696" s="367"/>
      <c r="F696" s="367"/>
      <c r="G696" s="368"/>
      <c r="H696" s="369"/>
      <c r="I696" s="367"/>
      <c r="J696" s="367"/>
      <c r="K696" s="367"/>
    </row>
    <row r="697" spans="1:11" ht="18">
      <c r="A697" s="370"/>
      <c r="B697" s="444" t="s">
        <v>49</v>
      </c>
      <c r="C697" s="445"/>
      <c r="D697" s="446"/>
      <c r="E697" s="447" t="s">
        <v>50</v>
      </c>
      <c r="F697" s="448"/>
      <c r="G697" s="449" t="s">
        <v>51</v>
      </c>
      <c r="H697" s="450"/>
      <c r="I697" s="421"/>
      <c r="J697" s="421"/>
      <c r="K697" s="421"/>
    </row>
    <row r="698" spans="1:11" ht="18">
      <c r="A698" s="371" t="s">
        <v>1</v>
      </c>
      <c r="B698" s="90" t="s">
        <v>61</v>
      </c>
      <c r="C698" s="451" t="s">
        <v>3</v>
      </c>
      <c r="D698" s="452"/>
      <c r="E698" s="453" t="s">
        <v>3</v>
      </c>
      <c r="F698" s="454"/>
      <c r="G698" s="455" t="s">
        <v>3</v>
      </c>
      <c r="H698" s="456"/>
      <c r="I698" s="422"/>
      <c r="J698" s="422"/>
      <c r="K698" s="422"/>
    </row>
    <row r="699" spans="1:11" ht="20.25">
      <c r="A699" s="372">
        <v>2012</v>
      </c>
      <c r="B699" s="90" t="s">
        <v>53</v>
      </c>
      <c r="C699" s="90" t="s">
        <v>5</v>
      </c>
      <c r="D699" s="90" t="s">
        <v>6</v>
      </c>
      <c r="E699" s="90" t="s">
        <v>5</v>
      </c>
      <c r="F699" s="90" t="s">
        <v>6</v>
      </c>
      <c r="G699" s="320" t="s">
        <v>5</v>
      </c>
      <c r="H699" s="373" t="s">
        <v>6</v>
      </c>
      <c r="I699" s="422"/>
      <c r="J699" s="422"/>
      <c r="K699" s="422"/>
    </row>
    <row r="700" spans="1:11" ht="15.75">
      <c r="A700" s="374" t="s">
        <v>7</v>
      </c>
      <c r="B700" s="295" t="s">
        <v>8</v>
      </c>
      <c r="C700" s="295" t="s">
        <v>9</v>
      </c>
      <c r="D700" s="295" t="s">
        <v>10</v>
      </c>
      <c r="E700" s="295">
        <v>5</v>
      </c>
      <c r="F700" s="290">
        <v>6</v>
      </c>
      <c r="G700" s="321">
        <v>7</v>
      </c>
      <c r="H700" s="375">
        <v>9</v>
      </c>
      <c r="I700" s="431"/>
      <c r="J700" s="431"/>
      <c r="K700" s="431"/>
    </row>
    <row r="701" spans="1:15" ht="30" customHeight="1">
      <c r="A701" s="376" t="s">
        <v>11</v>
      </c>
      <c r="B701" s="358">
        <v>20832.548</v>
      </c>
      <c r="C701" s="207">
        <v>21013.05593</v>
      </c>
      <c r="D701" s="207">
        <v>91803.5197914584</v>
      </c>
      <c r="E701" s="356">
        <v>389.63</v>
      </c>
      <c r="F701" s="357">
        <v>1702.24</v>
      </c>
      <c r="G701" s="357">
        <f aca="true" t="shared" si="109" ref="G701:G712">SUM(C701,E701)</f>
        <v>21402.68593</v>
      </c>
      <c r="H701" s="377">
        <f>SUM(F701,D701)</f>
        <v>93505.7597914584</v>
      </c>
      <c r="I701" s="223"/>
      <c r="J701" s="223"/>
      <c r="K701" s="223"/>
      <c r="M701" s="413"/>
      <c r="N701" s="127"/>
      <c r="O701" s="127"/>
    </row>
    <row r="702" spans="1:15" ht="30" customHeight="1">
      <c r="A702" s="378" t="s">
        <v>12</v>
      </c>
      <c r="B702" s="200">
        <v>15846.286</v>
      </c>
      <c r="C702" s="207">
        <v>23174.02659</v>
      </c>
      <c r="D702" s="207">
        <v>100986.6143725725</v>
      </c>
      <c r="E702" s="207">
        <v>355.53</v>
      </c>
      <c r="F702" s="291">
        <v>1549.33</v>
      </c>
      <c r="G702" s="291">
        <f t="shared" si="109"/>
        <v>23529.55659</v>
      </c>
      <c r="H702" s="377">
        <f>SUM(F702,D702)</f>
        <v>102535.9443725725</v>
      </c>
      <c r="I702" s="223"/>
      <c r="J702" s="223"/>
      <c r="K702" s="223"/>
      <c r="M702" s="413"/>
      <c r="N702" s="127"/>
      <c r="O702" s="127"/>
    </row>
    <row r="703" spans="1:15" ht="30" customHeight="1">
      <c r="A703" s="381" t="s">
        <v>13</v>
      </c>
      <c r="B703" s="403">
        <v>31702.650999999998</v>
      </c>
      <c r="C703" s="350">
        <v>34696.3645</v>
      </c>
      <c r="D703" s="350">
        <v>151543.532787725</v>
      </c>
      <c r="E703" s="350">
        <v>239.34</v>
      </c>
      <c r="F703" s="350">
        <v>1041.88</v>
      </c>
      <c r="G703" s="350">
        <f t="shared" si="109"/>
        <v>34935.7045</v>
      </c>
      <c r="H703" s="382">
        <f>SUM(F703,D703)</f>
        <v>152585.412787725</v>
      </c>
      <c r="I703" s="199"/>
      <c r="J703" s="199"/>
      <c r="K703" s="199"/>
      <c r="M703" s="413"/>
      <c r="N703" s="127"/>
      <c r="O703" s="127"/>
    </row>
    <row r="704" spans="1:15" ht="30" customHeight="1">
      <c r="A704" s="378" t="s">
        <v>14</v>
      </c>
      <c r="B704" s="359">
        <v>18054.01</v>
      </c>
      <c r="C704" s="207">
        <v>19379.429519999998</v>
      </c>
      <c r="D704" s="207">
        <v>84303.425326428</v>
      </c>
      <c r="E704" s="292">
        <v>70.43402905003276</v>
      </c>
      <c r="F704" s="207">
        <v>306.398591472</v>
      </c>
      <c r="G704" s="322">
        <f t="shared" si="109"/>
        <v>19449.86354905003</v>
      </c>
      <c r="H704" s="380">
        <f aca="true" t="shared" si="110" ref="H704:H709">SUM(F704,D704)</f>
        <v>84609.8239179</v>
      </c>
      <c r="I704" s="206"/>
      <c r="J704" s="206"/>
      <c r="K704" s="206"/>
      <c r="M704" s="413"/>
      <c r="N704" s="127"/>
      <c r="O704" s="127"/>
    </row>
    <row r="705" spans="1:15" ht="30" customHeight="1">
      <c r="A705" s="378" t="s">
        <v>15</v>
      </c>
      <c r="B705" s="200">
        <v>33545.318</v>
      </c>
      <c r="C705" s="207">
        <f>'[3]2012'!$G$119/1000</f>
        <v>1072.333</v>
      </c>
      <c r="D705" s="207">
        <f>'[3]2012'!$F$119/1000000</f>
        <v>4657.90357543</v>
      </c>
      <c r="E705" s="207">
        <v>0</v>
      </c>
      <c r="F705" s="291">
        <v>0</v>
      </c>
      <c r="G705" s="291">
        <f t="shared" si="109"/>
        <v>1072.333</v>
      </c>
      <c r="H705" s="377">
        <f t="shared" si="110"/>
        <v>4657.90357543</v>
      </c>
      <c r="I705" s="223"/>
      <c r="J705" s="223"/>
      <c r="K705" s="223"/>
      <c r="M705" s="413"/>
      <c r="N705" s="127"/>
      <c r="O705" s="127"/>
    </row>
    <row r="706" spans="1:15" ht="30" customHeight="1">
      <c r="A706" s="381" t="s">
        <v>16</v>
      </c>
      <c r="B706" s="403">
        <v>23761.715</v>
      </c>
      <c r="C706" s="350">
        <v>21584.88475</v>
      </c>
      <c r="D706" s="350">
        <v>93690.055652765</v>
      </c>
      <c r="E706" s="350">
        <f>'[4]Impcal-Jun'!$F$21/1000</f>
        <v>1252.7397418585397</v>
      </c>
      <c r="F706" s="350">
        <f>'[4]Impcal-Jun'!$E$21/1000000</f>
        <v>5437.566959126666</v>
      </c>
      <c r="G706" s="350">
        <f t="shared" si="109"/>
        <v>22837.62449185854</v>
      </c>
      <c r="H706" s="382">
        <f t="shared" si="110"/>
        <v>99127.62261189167</v>
      </c>
      <c r="I706" s="199"/>
      <c r="J706" s="199"/>
      <c r="K706" s="199"/>
      <c r="M706" s="413"/>
      <c r="N706" s="127"/>
      <c r="O706" s="127"/>
    </row>
    <row r="707" spans="1:15" ht="30" customHeight="1">
      <c r="A707" s="378" t="s">
        <v>17</v>
      </c>
      <c r="B707" s="324">
        <v>31289.39</v>
      </c>
      <c r="C707" s="196">
        <v>28660.6833</v>
      </c>
      <c r="D707" s="207">
        <v>124246.64156699702</v>
      </c>
      <c r="E707" s="207">
        <f>'[4]Impcal-Jul'!$F$20/1000</f>
        <v>4621.036774186464</v>
      </c>
      <c r="F707" s="207">
        <f>'[4]Impcal-Jul'!$E$20/1000000</f>
        <v>20032.610309408003</v>
      </c>
      <c r="G707" s="291">
        <f t="shared" si="109"/>
        <v>33281.720074186465</v>
      </c>
      <c r="H707" s="377">
        <f t="shared" si="110"/>
        <v>144279.25187640503</v>
      </c>
      <c r="I707" s="223"/>
      <c r="J707" s="223"/>
      <c r="K707" s="223"/>
      <c r="M707" s="413"/>
      <c r="N707" s="127"/>
      <c r="O707" s="127"/>
    </row>
    <row r="708" spans="1:15" ht="30" customHeight="1">
      <c r="A708" s="378" t="s">
        <v>18</v>
      </c>
      <c r="B708" s="200">
        <v>19882.377</v>
      </c>
      <c r="C708" s="207">
        <v>19708.5715</v>
      </c>
      <c r="D708" s="207">
        <v>85498.345281295</v>
      </c>
      <c r="E708" s="207">
        <f>'[4]Impcal-Aug'!$F$20/1000</f>
        <v>6708.900271582455</v>
      </c>
      <c r="F708" s="291">
        <f>'[4]Impcal-Aug'!$E$20/1000000</f>
        <v>29104.08153516</v>
      </c>
      <c r="G708" s="291">
        <f t="shared" si="109"/>
        <v>26417.47177158245</v>
      </c>
      <c r="H708" s="377">
        <f t="shared" si="110"/>
        <v>114602.426816455</v>
      </c>
      <c r="I708" s="223"/>
      <c r="J708" s="223"/>
      <c r="K708" s="223"/>
      <c r="M708" s="413"/>
      <c r="N708" s="127"/>
      <c r="O708" s="127"/>
    </row>
    <row r="709" spans="1:15" ht="30" customHeight="1">
      <c r="A709" s="381" t="s">
        <v>19</v>
      </c>
      <c r="B709" s="403">
        <v>15606.823</v>
      </c>
      <c r="C709" s="350">
        <v>16388.7497</v>
      </c>
      <c r="D709" s="350">
        <v>71101.935023462</v>
      </c>
      <c r="E709" s="350">
        <f>'[4]Impcal-Sep'!$F$20/1000</f>
        <v>5928.994640068596</v>
      </c>
      <c r="F709" s="350">
        <f>'[4]Impcal-Sep'!$E$20/1000000</f>
        <v>25722.706086152</v>
      </c>
      <c r="G709" s="350">
        <f t="shared" si="109"/>
        <v>22317.744340068595</v>
      </c>
      <c r="H709" s="382">
        <f t="shared" si="110"/>
        <v>96824.64110961401</v>
      </c>
      <c r="I709" s="199"/>
      <c r="J709" s="199"/>
      <c r="K709" s="199"/>
      <c r="M709" s="413"/>
      <c r="N709" s="127"/>
      <c r="O709" s="127"/>
    </row>
    <row r="710" spans="1:15" ht="30" customHeight="1">
      <c r="A710" s="383" t="s">
        <v>20</v>
      </c>
      <c r="B710" s="200">
        <v>16517.855</v>
      </c>
      <c r="C710" s="207">
        <v>22303.92232</v>
      </c>
      <c r="D710" s="207">
        <v>96710.922375636</v>
      </c>
      <c r="E710" s="207">
        <f>'[4]Impcal-Oct'!$F$20/1000</f>
        <v>4427.580190811453</v>
      </c>
      <c r="F710" s="292">
        <f>'[4]Impcal-Oct'!$E$20/1000000</f>
        <v>19198.209086368</v>
      </c>
      <c r="G710" s="291">
        <f t="shared" si="109"/>
        <v>26731.502510811453</v>
      </c>
      <c r="H710" s="384">
        <f>SUM(F710,D710)</f>
        <v>115909.131462004</v>
      </c>
      <c r="I710" s="223"/>
      <c r="J710" s="223"/>
      <c r="K710" s="223"/>
      <c r="M710" s="413"/>
      <c r="N710" s="127"/>
      <c r="O710" s="127"/>
    </row>
    <row r="711" spans="1:15" ht="30" customHeight="1">
      <c r="A711" s="383" t="s">
        <v>21</v>
      </c>
      <c r="B711" s="200">
        <v>20994.008</v>
      </c>
      <c r="C711" s="207">
        <v>20511.4565</v>
      </c>
      <c r="D711" s="207">
        <v>88923.72759358</v>
      </c>
      <c r="E711" s="207">
        <f>'[4]Impcal-Nov'!$F$20/1000</f>
        <v>4319.718319644225</v>
      </c>
      <c r="F711" s="292">
        <f>'[4]Impcal-Nov'!$E$20/1000000</f>
        <v>18727.36122552</v>
      </c>
      <c r="G711" s="291">
        <f t="shared" si="109"/>
        <v>24831.174819644224</v>
      </c>
      <c r="H711" s="384">
        <f>SUM(F711,D711)</f>
        <v>107651.0888191</v>
      </c>
      <c r="I711" s="223"/>
      <c r="J711" s="223"/>
      <c r="K711" s="223"/>
      <c r="M711" s="413"/>
      <c r="N711" s="127"/>
      <c r="O711" s="127"/>
    </row>
    <row r="712" spans="1:15" ht="30" customHeight="1">
      <c r="A712" s="385" t="s">
        <v>22</v>
      </c>
      <c r="B712" s="403">
        <v>32561.289</v>
      </c>
      <c r="C712" s="350">
        <v>31967.281179999998</v>
      </c>
      <c r="D712" s="350">
        <v>138460.20464774582</v>
      </c>
      <c r="E712" s="350">
        <f>'[4]Impcal-Dec'!$F$20/1000</f>
        <v>978.2636938182675</v>
      </c>
      <c r="F712" s="350">
        <f>'[4]Impcal-Dec'!$E$20/1000000</f>
        <v>4237.163319672</v>
      </c>
      <c r="G712" s="350">
        <f t="shared" si="109"/>
        <v>32945.54487381827</v>
      </c>
      <c r="H712" s="386">
        <f>SUM(F712,D712)</f>
        <v>142697.3679674178</v>
      </c>
      <c r="I712" s="199"/>
      <c r="J712" s="199"/>
      <c r="K712" s="199"/>
      <c r="M712" s="413"/>
      <c r="N712" s="127"/>
      <c r="O712" s="127"/>
    </row>
    <row r="713" spans="1:11" ht="30" customHeight="1">
      <c r="A713" s="383"/>
      <c r="B713" s="404"/>
      <c r="C713" s="294"/>
      <c r="D713" s="294"/>
      <c r="E713" s="294"/>
      <c r="F713" s="294"/>
      <c r="G713" s="323"/>
      <c r="H713" s="387"/>
      <c r="I713" s="210"/>
      <c r="J713" s="210"/>
      <c r="K713" s="210"/>
    </row>
    <row r="714" spans="1:11" ht="30" customHeight="1">
      <c r="A714" s="388" t="s">
        <v>23</v>
      </c>
      <c r="B714" s="405">
        <f>SUM(B701:B703)</f>
        <v>68381.485</v>
      </c>
      <c r="C714" s="347">
        <f aca="true" t="shared" si="111" ref="C714:H714">SUM(C701:C703)</f>
        <v>78883.44701999999</v>
      </c>
      <c r="D714" s="347">
        <f t="shared" si="111"/>
        <v>344333.6669517559</v>
      </c>
      <c r="E714" s="347">
        <f t="shared" si="111"/>
        <v>984.5</v>
      </c>
      <c r="F714" s="347">
        <f t="shared" si="111"/>
        <v>4293.45</v>
      </c>
      <c r="G714" s="347">
        <f t="shared" si="111"/>
        <v>79867.94701999999</v>
      </c>
      <c r="H714" s="389">
        <f t="shared" si="111"/>
        <v>348627.11695175595</v>
      </c>
      <c r="I714" s="336"/>
      <c r="J714" s="336"/>
      <c r="K714" s="336"/>
    </row>
    <row r="715" spans="1:11" ht="30" customHeight="1">
      <c r="A715" s="388" t="s">
        <v>24</v>
      </c>
      <c r="B715" s="405">
        <f>SUM(B704:B706)</f>
        <v>75361.04299999999</v>
      </c>
      <c r="C715" s="334">
        <f aca="true" t="shared" si="112" ref="C715:H715">SUM(C704:C706)</f>
        <v>42036.64727</v>
      </c>
      <c r="D715" s="334">
        <f t="shared" si="112"/>
        <v>182651.384554623</v>
      </c>
      <c r="E715" s="334">
        <f t="shared" si="112"/>
        <v>1323.1737709085724</v>
      </c>
      <c r="F715" s="334">
        <f t="shared" si="112"/>
        <v>5743.965550598666</v>
      </c>
      <c r="G715" s="334">
        <f t="shared" si="112"/>
        <v>43359.82104090857</v>
      </c>
      <c r="H715" s="390">
        <f t="shared" si="112"/>
        <v>188395.35010522167</v>
      </c>
      <c r="I715" s="341"/>
      <c r="J715" s="341"/>
      <c r="K715" s="341"/>
    </row>
    <row r="716" spans="1:11" ht="30" customHeight="1">
      <c r="A716" s="388" t="s">
        <v>25</v>
      </c>
      <c r="B716" s="405">
        <f>SUM(B707:B709)</f>
        <v>66778.59</v>
      </c>
      <c r="C716" s="334">
        <f aca="true" t="shared" si="113" ref="C716:H716">SUM(C707:C709)</f>
        <v>64758.004499999995</v>
      </c>
      <c r="D716" s="334">
        <f t="shared" si="113"/>
        <v>280846.921871754</v>
      </c>
      <c r="E716" s="334">
        <f t="shared" si="113"/>
        <v>17258.931685837513</v>
      </c>
      <c r="F716" s="334">
        <f t="shared" si="113"/>
        <v>74859.39793072</v>
      </c>
      <c r="G716" s="334">
        <f t="shared" si="113"/>
        <v>82016.93618583752</v>
      </c>
      <c r="H716" s="390">
        <f t="shared" si="113"/>
        <v>355706.31980247406</v>
      </c>
      <c r="I716" s="341"/>
      <c r="J716" s="341"/>
      <c r="K716" s="341"/>
    </row>
    <row r="717" spans="1:11" ht="30" customHeight="1">
      <c r="A717" s="388" t="s">
        <v>26</v>
      </c>
      <c r="B717" s="406">
        <f>SUM(B710:B712)</f>
        <v>70073.152</v>
      </c>
      <c r="C717" s="343">
        <f aca="true" t="shared" si="114" ref="C717:H717">SUM(C710:C712)</f>
        <v>74782.66</v>
      </c>
      <c r="D717" s="343">
        <f t="shared" si="114"/>
        <v>324094.8546169618</v>
      </c>
      <c r="E717" s="343">
        <f t="shared" si="114"/>
        <v>9725.562204273945</v>
      </c>
      <c r="F717" s="343">
        <f t="shared" si="114"/>
        <v>42162.73363156</v>
      </c>
      <c r="G717" s="343">
        <f t="shared" si="114"/>
        <v>84508.22220427394</v>
      </c>
      <c r="H717" s="391">
        <f t="shared" si="114"/>
        <v>366257.5882485218</v>
      </c>
      <c r="I717" s="427"/>
      <c r="J717" s="427"/>
      <c r="K717" s="427"/>
    </row>
    <row r="718" spans="1:11" ht="30" customHeight="1">
      <c r="A718" s="383"/>
      <c r="B718" s="404"/>
      <c r="C718" s="294"/>
      <c r="D718" s="294"/>
      <c r="E718" s="294"/>
      <c r="F718" s="294"/>
      <c r="G718" s="365"/>
      <c r="H718" s="387"/>
      <c r="I718" s="210"/>
      <c r="J718" s="210"/>
      <c r="K718" s="210"/>
    </row>
    <row r="719" spans="1:11" ht="30" customHeight="1">
      <c r="A719" s="392" t="s">
        <v>27</v>
      </c>
      <c r="B719" s="224">
        <f>SUM(B714:B715)</f>
        <v>143742.528</v>
      </c>
      <c r="C719" s="212">
        <f aca="true" t="shared" si="115" ref="C719:H719">SUM(C714:C715)</f>
        <v>120920.09429</v>
      </c>
      <c r="D719" s="212">
        <f t="shared" si="115"/>
        <v>526985.0515063789</v>
      </c>
      <c r="E719" s="212">
        <f t="shared" si="115"/>
        <v>2307.6737709085724</v>
      </c>
      <c r="F719" s="212">
        <f t="shared" si="115"/>
        <v>10037.415550598666</v>
      </c>
      <c r="G719" s="212">
        <f t="shared" si="115"/>
        <v>123227.76806090857</v>
      </c>
      <c r="H719" s="393">
        <f t="shared" si="115"/>
        <v>537022.4670569776</v>
      </c>
      <c r="I719" s="217"/>
      <c r="J719" s="217"/>
      <c r="K719" s="217"/>
    </row>
    <row r="720" spans="1:11" ht="30" customHeight="1">
      <c r="A720" s="392" t="s">
        <v>28</v>
      </c>
      <c r="B720" s="224">
        <f>SUM(B716:B717)</f>
        <v>136851.742</v>
      </c>
      <c r="C720" s="212">
        <f aca="true" t="shared" si="116" ref="C720:H720">SUM(C716:C717)</f>
        <v>139540.6645</v>
      </c>
      <c r="D720" s="212">
        <f t="shared" si="116"/>
        <v>604941.7764887158</v>
      </c>
      <c r="E720" s="212">
        <f t="shared" si="116"/>
        <v>26984.49389011146</v>
      </c>
      <c r="F720" s="212">
        <f t="shared" si="116"/>
        <v>117022.13156228</v>
      </c>
      <c r="G720" s="212">
        <f t="shared" si="116"/>
        <v>166525.15839011146</v>
      </c>
      <c r="H720" s="393">
        <f t="shared" si="116"/>
        <v>721963.9080509958</v>
      </c>
      <c r="I720" s="217"/>
      <c r="J720" s="217"/>
      <c r="K720" s="217"/>
    </row>
    <row r="721" spans="1:11" ht="30" customHeight="1" thickBot="1">
      <c r="A721" s="383"/>
      <c r="B721" s="200"/>
      <c r="C721" s="200"/>
      <c r="D721" s="200"/>
      <c r="E721" s="200"/>
      <c r="F721" s="200"/>
      <c r="G721" s="200"/>
      <c r="H721" s="394"/>
      <c r="I721" s="429"/>
      <c r="J721" s="429"/>
      <c r="K721" s="429"/>
    </row>
    <row r="722" spans="1:11" ht="30" customHeight="1" thickBot="1">
      <c r="A722" s="400" t="s">
        <v>29</v>
      </c>
      <c r="B722" s="407">
        <f>B719+B720</f>
        <v>280594.27</v>
      </c>
      <c r="C722" s="412">
        <f aca="true" t="shared" si="117" ref="C722:H722">C719+C720</f>
        <v>260460.75879</v>
      </c>
      <c r="D722" s="412">
        <f t="shared" si="117"/>
        <v>1131926.8279950947</v>
      </c>
      <c r="E722" s="412">
        <f t="shared" si="117"/>
        <v>29292.16766102003</v>
      </c>
      <c r="F722" s="412">
        <f t="shared" si="117"/>
        <v>127059.54711287867</v>
      </c>
      <c r="G722" s="412">
        <f t="shared" si="117"/>
        <v>289752.92645102006</v>
      </c>
      <c r="H722" s="412">
        <f t="shared" si="117"/>
        <v>1258986.3751079733</v>
      </c>
      <c r="I722" s="434"/>
      <c r="J722" s="434"/>
      <c r="K722" s="434"/>
    </row>
    <row r="723" spans="1:11" ht="15.75">
      <c r="A723" s="397" t="s">
        <v>64</v>
      </c>
      <c r="B723" s="396">
        <f aca="true" t="shared" si="118" ref="B723:H723">SUM(B701:B712)-B722</f>
        <v>0</v>
      </c>
      <c r="C723" s="396">
        <f t="shared" si="118"/>
        <v>0</v>
      </c>
      <c r="D723" s="396">
        <f t="shared" si="118"/>
        <v>0</v>
      </c>
      <c r="E723" s="396">
        <f t="shared" si="118"/>
        <v>0</v>
      </c>
      <c r="F723" s="396">
        <f t="shared" si="118"/>
        <v>0</v>
      </c>
      <c r="G723" s="396">
        <f t="shared" si="118"/>
        <v>0</v>
      </c>
      <c r="H723" s="396">
        <f t="shared" si="118"/>
        <v>0</v>
      </c>
      <c r="I723" s="396"/>
      <c r="J723" s="396"/>
      <c r="K723" s="396"/>
    </row>
    <row r="724" spans="1:11" ht="18">
      <c r="A724" s="190" t="s">
        <v>62</v>
      </c>
      <c r="B724" s="409"/>
      <c r="C724" s="410"/>
      <c r="D724" s="410"/>
      <c r="E724" s="410"/>
      <c r="F724" s="410"/>
      <c r="G724" s="410"/>
      <c r="H724" s="410"/>
      <c r="I724" s="410"/>
      <c r="J724" s="410"/>
      <c r="K724" s="410"/>
    </row>
    <row r="725" spans="1:11" ht="15.75">
      <c r="A725" s="398" t="s">
        <v>56</v>
      </c>
      <c r="B725" s="395"/>
      <c r="C725" s="395"/>
      <c r="D725" s="395"/>
      <c r="E725" s="395"/>
      <c r="F725" s="395"/>
      <c r="G725" s="399"/>
      <c r="H725" s="395"/>
      <c r="I725" s="395"/>
      <c r="J725" s="395"/>
      <c r="K725" s="395"/>
    </row>
    <row r="726" ht="15.75"/>
    <row r="727" ht="16.5" thickBot="1"/>
    <row r="728" spans="1:11" ht="28.5" customHeight="1">
      <c r="A728" s="441" t="s">
        <v>48</v>
      </c>
      <c r="B728" s="442"/>
      <c r="C728" s="442"/>
      <c r="D728" s="442"/>
      <c r="E728" s="442"/>
      <c r="F728" s="442"/>
      <c r="G728" s="442"/>
      <c r="H728" s="443"/>
      <c r="I728" s="433"/>
      <c r="J728" s="433"/>
      <c r="K728" s="433"/>
    </row>
    <row r="729" spans="1:11" ht="25.5">
      <c r="A729" s="366"/>
      <c r="B729" s="367"/>
      <c r="C729" s="367"/>
      <c r="D729" s="367"/>
      <c r="E729" s="367"/>
      <c r="F729" s="367"/>
      <c r="G729" s="368"/>
      <c r="H729" s="369"/>
      <c r="I729" s="367"/>
      <c r="J729" s="367"/>
      <c r="K729" s="367"/>
    </row>
    <row r="730" spans="1:11" ht="18">
      <c r="A730" s="370"/>
      <c r="B730" s="444" t="s">
        <v>49</v>
      </c>
      <c r="C730" s="445"/>
      <c r="D730" s="446"/>
      <c r="E730" s="447" t="s">
        <v>50</v>
      </c>
      <c r="F730" s="448"/>
      <c r="G730" s="449" t="s">
        <v>51</v>
      </c>
      <c r="H730" s="450"/>
      <c r="I730" s="421"/>
      <c r="J730" s="421"/>
      <c r="K730" s="421"/>
    </row>
    <row r="731" spans="1:11" ht="18">
      <c r="A731" s="371" t="s">
        <v>1</v>
      </c>
      <c r="B731" s="90" t="s">
        <v>61</v>
      </c>
      <c r="C731" s="451" t="s">
        <v>3</v>
      </c>
      <c r="D731" s="452"/>
      <c r="E731" s="453" t="s">
        <v>3</v>
      </c>
      <c r="F731" s="454"/>
      <c r="G731" s="455" t="s">
        <v>3</v>
      </c>
      <c r="H731" s="456"/>
      <c r="I731" s="422"/>
      <c r="J731" s="422"/>
      <c r="K731" s="422"/>
    </row>
    <row r="732" spans="1:11" ht="20.25">
      <c r="A732" s="372">
        <v>2013</v>
      </c>
      <c r="B732" s="90" t="s">
        <v>53</v>
      </c>
      <c r="C732" s="90" t="s">
        <v>5</v>
      </c>
      <c r="D732" s="90" t="s">
        <v>6</v>
      </c>
      <c r="E732" s="90" t="s">
        <v>5</v>
      </c>
      <c r="F732" s="90" t="s">
        <v>6</v>
      </c>
      <c r="G732" s="320" t="s">
        <v>5</v>
      </c>
      <c r="H732" s="373" t="s">
        <v>6</v>
      </c>
      <c r="I732" s="422"/>
      <c r="J732" s="422"/>
      <c r="K732" s="422"/>
    </row>
    <row r="733" spans="1:11" ht="15.75">
      <c r="A733" s="374" t="s">
        <v>7</v>
      </c>
      <c r="B733" s="295" t="s">
        <v>8</v>
      </c>
      <c r="C733" s="295" t="s">
        <v>9</v>
      </c>
      <c r="D733" s="295" t="s">
        <v>10</v>
      </c>
      <c r="E733" s="295">
        <v>5</v>
      </c>
      <c r="F733" s="290">
        <v>6</v>
      </c>
      <c r="G733" s="321">
        <v>7</v>
      </c>
      <c r="H733" s="375">
        <v>9</v>
      </c>
      <c r="I733" s="431"/>
      <c r="J733" s="431"/>
      <c r="K733" s="431"/>
    </row>
    <row r="734" spans="1:11" ht="30" customHeight="1">
      <c r="A734" s="376" t="s">
        <v>11</v>
      </c>
      <c r="B734" s="358">
        <v>33665.244</v>
      </c>
      <c r="C734" s="207">
        <v>33952.79543</v>
      </c>
      <c r="D734" s="207">
        <v>146914.0853535643</v>
      </c>
      <c r="E734" s="356">
        <v>343.34295134607964</v>
      </c>
      <c r="F734" s="357">
        <v>1485.6483839040002</v>
      </c>
      <c r="G734" s="357">
        <f aca="true" t="shared" si="119" ref="G734:G745">SUM(C734,E734)</f>
        <v>34296.13838134608</v>
      </c>
      <c r="H734" s="377">
        <f>SUM(F734,D734)</f>
        <v>148399.73373746828</v>
      </c>
      <c r="I734" s="223"/>
      <c r="J734" s="223"/>
      <c r="K734" s="223"/>
    </row>
    <row r="735" spans="1:11" ht="30" customHeight="1">
      <c r="A735" s="378" t="s">
        <v>12</v>
      </c>
      <c r="B735" s="200">
        <v>26121.266</v>
      </c>
      <c r="C735" s="207">
        <v>27564.08715</v>
      </c>
      <c r="D735" s="207">
        <v>119174.43335651098</v>
      </c>
      <c r="E735" s="207">
        <v>926.1976857815587</v>
      </c>
      <c r="F735" s="291">
        <v>4004.452742384</v>
      </c>
      <c r="G735" s="291">
        <f t="shared" si="119"/>
        <v>28490.284835781556</v>
      </c>
      <c r="H735" s="377">
        <f>SUM(F735,D735)</f>
        <v>123178.88609889499</v>
      </c>
      <c r="I735" s="223"/>
      <c r="J735" s="223"/>
      <c r="K735" s="223"/>
    </row>
    <row r="736" spans="1:11" ht="30" customHeight="1">
      <c r="A736" s="381" t="s">
        <v>13</v>
      </c>
      <c r="B736" s="403">
        <v>29501.993</v>
      </c>
      <c r="C736" s="350">
        <v>30036.8315</v>
      </c>
      <c r="D736" s="350">
        <v>129742.89219099</v>
      </c>
      <c r="E736" s="350">
        <v>1517.0021332796232</v>
      </c>
      <c r="F736" s="350">
        <v>6552.6300346160015</v>
      </c>
      <c r="G736" s="350">
        <f t="shared" si="119"/>
        <v>31553.833633279624</v>
      </c>
      <c r="H736" s="382">
        <f>SUM(F736,D736)</f>
        <v>136295.522225606</v>
      </c>
      <c r="I736" s="199"/>
      <c r="J736" s="199"/>
      <c r="K736" s="199"/>
    </row>
    <row r="737" spans="1:11" ht="30" customHeight="1">
      <c r="A737" s="378" t="s">
        <v>14</v>
      </c>
      <c r="B737" s="359">
        <v>31906.034</v>
      </c>
      <c r="C737" s="207">
        <v>29909.62588</v>
      </c>
      <c r="D737" s="207">
        <v>129212.87386044678</v>
      </c>
      <c r="E737" s="292">
        <v>6.906823963278715</v>
      </c>
      <c r="F737" s="207">
        <v>1485.6483839040002</v>
      </c>
      <c r="G737" s="322">
        <f t="shared" si="119"/>
        <v>29916.53270396328</v>
      </c>
      <c r="H737" s="380">
        <f aca="true" t="shared" si="120" ref="H737:H742">SUM(F737,D737)</f>
        <v>130698.52224435078</v>
      </c>
      <c r="I737" s="206"/>
      <c r="J737" s="206"/>
      <c r="K737" s="206"/>
    </row>
    <row r="738" spans="1:11" ht="30" customHeight="1">
      <c r="A738" s="378" t="s">
        <v>15</v>
      </c>
      <c r="B738" s="200">
        <v>31189.011</v>
      </c>
      <c r="C738" s="207">
        <v>28061.596</v>
      </c>
      <c r="D738" s="207">
        <v>121360.22914888001</v>
      </c>
      <c r="E738" s="207">
        <v>3747.8755558386783</v>
      </c>
      <c r="F738" s="291">
        <v>16208.737246379998</v>
      </c>
      <c r="G738" s="291">
        <f t="shared" si="119"/>
        <v>31809.47155583868</v>
      </c>
      <c r="H738" s="377">
        <f t="shared" si="120"/>
        <v>137568.96639526</v>
      </c>
      <c r="I738" s="223"/>
      <c r="J738" s="223"/>
      <c r="K738" s="223"/>
    </row>
    <row r="739" spans="1:13" ht="30" customHeight="1">
      <c r="A739" s="381" t="s">
        <v>16</v>
      </c>
      <c r="B739" s="403">
        <v>23909.595999999998</v>
      </c>
      <c r="C739" s="350">
        <f>22126287.5/1000</f>
        <v>22126.2875</v>
      </c>
      <c r="D739" s="350">
        <v>95811.69265825</v>
      </c>
      <c r="E739" s="350">
        <v>678.7159147094912</v>
      </c>
      <c r="F739" s="350">
        <v>2938.989228193333</v>
      </c>
      <c r="G739" s="350">
        <f t="shared" si="119"/>
        <v>22805.00341470949</v>
      </c>
      <c r="H739" s="382">
        <f t="shared" si="120"/>
        <v>98750.68188644333</v>
      </c>
      <c r="I739" s="199"/>
      <c r="J739" s="199"/>
      <c r="K739" s="199"/>
      <c r="M739" t="s">
        <v>40</v>
      </c>
    </row>
    <row r="740" spans="1:11" ht="30" customHeight="1">
      <c r="A740" s="378" t="s">
        <v>17</v>
      </c>
      <c r="B740" s="200">
        <v>23706.557</v>
      </c>
      <c r="C740" s="207">
        <f>22448402.7/1000</f>
        <v>22448.4027</v>
      </c>
      <c r="D740" s="207">
        <v>97149.28</v>
      </c>
      <c r="E740" s="207">
        <v>4854.34</v>
      </c>
      <c r="F740" s="207">
        <v>21007.98</v>
      </c>
      <c r="G740" s="291">
        <f t="shared" si="119"/>
        <v>27302.7427</v>
      </c>
      <c r="H740" s="377">
        <f t="shared" si="120"/>
        <v>118157.26</v>
      </c>
      <c r="I740" s="223"/>
      <c r="J740" s="223"/>
      <c r="K740" s="223"/>
    </row>
    <row r="741" spans="1:11" ht="30" customHeight="1">
      <c r="A741" s="378" t="s">
        <v>18</v>
      </c>
      <c r="B741" s="200">
        <v>24764.647</v>
      </c>
      <c r="C741" s="207">
        <f>23759216.16/1000</f>
        <v>23759.21616</v>
      </c>
      <c r="D741" s="207">
        <v>102885.96</v>
      </c>
      <c r="E741" s="207">
        <v>5450.54</v>
      </c>
      <c r="F741" s="291">
        <v>23603.24</v>
      </c>
      <c r="G741" s="291">
        <f t="shared" si="119"/>
        <v>29209.75616</v>
      </c>
      <c r="H741" s="377">
        <f t="shared" si="120"/>
        <v>126489.20000000001</v>
      </c>
      <c r="I741" s="223"/>
      <c r="J741" s="223"/>
      <c r="K741" s="223"/>
    </row>
    <row r="742" spans="1:13" ht="30" customHeight="1">
      <c r="A742" s="381" t="s">
        <v>19</v>
      </c>
      <c r="B742" s="403">
        <v>24333.928</v>
      </c>
      <c r="C742" s="350">
        <f>23350559.5/1000</f>
        <v>23350.5595</v>
      </c>
      <c r="D742" s="350">
        <v>101243.12</v>
      </c>
      <c r="E742" s="350">
        <v>6831.85</v>
      </c>
      <c r="F742" s="350">
        <v>29621.74</v>
      </c>
      <c r="G742" s="350">
        <f t="shared" si="119"/>
        <v>30182.4095</v>
      </c>
      <c r="H742" s="382">
        <f t="shared" si="120"/>
        <v>130864.86</v>
      </c>
      <c r="I742" s="199"/>
      <c r="J742" s="199"/>
      <c r="K742" s="199"/>
      <c r="M742" t="s">
        <v>40</v>
      </c>
    </row>
    <row r="743" spans="1:11" ht="30" customHeight="1">
      <c r="A743" s="383" t="s">
        <v>20</v>
      </c>
      <c r="B743" s="200">
        <v>34013.054000000004</v>
      </c>
      <c r="C743" s="207">
        <v>33096.1225</v>
      </c>
      <c r="D743" s="207">
        <v>143707.99735215004</v>
      </c>
      <c r="E743" s="207">
        <v>9917.324542165845</v>
      </c>
      <c r="F743" s="292">
        <v>43062.41</v>
      </c>
      <c r="G743" s="291">
        <f t="shared" si="119"/>
        <v>43013.44704216584</v>
      </c>
      <c r="H743" s="384">
        <f>SUM(F743,D743)</f>
        <v>186770.40735215004</v>
      </c>
      <c r="I743" s="223"/>
      <c r="J743" s="223"/>
      <c r="K743" s="223"/>
    </row>
    <row r="744" spans="1:11" ht="30" customHeight="1">
      <c r="A744" s="383" t="s">
        <v>21</v>
      </c>
      <c r="B744" s="200">
        <v>24393.912000000004</v>
      </c>
      <c r="C744" s="207">
        <v>23964.576109999998</v>
      </c>
      <c r="D744" s="207">
        <v>104283.29081723161</v>
      </c>
      <c r="E744" s="207">
        <v>8520.075296686246</v>
      </c>
      <c r="F744" s="292">
        <v>37075.618858047994</v>
      </c>
      <c r="G744" s="291">
        <f t="shared" si="119"/>
        <v>32484.651406686244</v>
      </c>
      <c r="H744" s="384">
        <f>SUM(F744,D744)</f>
        <v>141358.9096752796</v>
      </c>
      <c r="I744" s="223"/>
      <c r="J744" s="223"/>
      <c r="K744" s="223"/>
    </row>
    <row r="745" spans="1:11" ht="30" customHeight="1">
      <c r="A745" s="385" t="s">
        <v>22</v>
      </c>
      <c r="B745" s="403">
        <v>29947.561</v>
      </c>
      <c r="C745" s="350">
        <v>28550.1185</v>
      </c>
      <c r="D745" s="350">
        <v>124403.429848345</v>
      </c>
      <c r="E745" s="350">
        <v>6457.582605274283</v>
      </c>
      <c r="F745" s="350">
        <v>28138.076716744003</v>
      </c>
      <c r="G745" s="350">
        <f t="shared" si="119"/>
        <v>35007.70110527428</v>
      </c>
      <c r="H745" s="386">
        <f>SUM(F745,D745)</f>
        <v>152541.506565089</v>
      </c>
      <c r="I745" s="199"/>
      <c r="J745" s="199"/>
      <c r="K745" s="199"/>
    </row>
    <row r="746" spans="1:11" ht="30" customHeight="1">
      <c r="A746" s="383"/>
      <c r="B746" s="404"/>
      <c r="C746" s="294"/>
      <c r="D746" s="294"/>
      <c r="E746" s="294"/>
      <c r="F746" s="294"/>
      <c r="G746" s="323"/>
      <c r="H746" s="387"/>
      <c r="I746" s="210"/>
      <c r="J746" s="210"/>
      <c r="K746" s="210"/>
    </row>
    <row r="747" spans="1:11" ht="30" customHeight="1">
      <c r="A747" s="388" t="s">
        <v>23</v>
      </c>
      <c r="B747" s="405">
        <f>SUM(B734:B736)</f>
        <v>89288.503</v>
      </c>
      <c r="C747" s="347">
        <f aca="true" t="shared" si="121" ref="C747:H747">SUM(C734:C736)</f>
        <v>91553.71408</v>
      </c>
      <c r="D747" s="347">
        <f t="shared" si="121"/>
        <v>395831.4109010653</v>
      </c>
      <c r="E747" s="347">
        <f t="shared" si="121"/>
        <v>2786.5427704072617</v>
      </c>
      <c r="F747" s="347">
        <f t="shared" si="121"/>
        <v>12042.731160904</v>
      </c>
      <c r="G747" s="347">
        <f t="shared" si="121"/>
        <v>94340.25685040726</v>
      </c>
      <c r="H747" s="389">
        <f t="shared" si="121"/>
        <v>407874.14206196927</v>
      </c>
      <c r="I747" s="336"/>
      <c r="J747" s="336"/>
      <c r="K747" s="336"/>
    </row>
    <row r="748" spans="1:11" ht="30" customHeight="1">
      <c r="A748" s="388" t="s">
        <v>24</v>
      </c>
      <c r="B748" s="405">
        <f>SUM(B737:B739)</f>
        <v>87004.641</v>
      </c>
      <c r="C748" s="334">
        <f aca="true" t="shared" si="122" ref="C748:H748">SUM(C737:C739)</f>
        <v>80097.50938</v>
      </c>
      <c r="D748" s="334">
        <f t="shared" si="122"/>
        <v>346384.7956675768</v>
      </c>
      <c r="E748" s="334">
        <f t="shared" si="122"/>
        <v>4433.498294511448</v>
      </c>
      <c r="F748" s="334">
        <f t="shared" si="122"/>
        <v>20633.37485847733</v>
      </c>
      <c r="G748" s="334">
        <f t="shared" si="122"/>
        <v>84531.00767451145</v>
      </c>
      <c r="H748" s="390">
        <f t="shared" si="122"/>
        <v>367018.17052605416</v>
      </c>
      <c r="I748" s="341"/>
      <c r="J748" s="341"/>
      <c r="K748" s="341"/>
    </row>
    <row r="749" spans="1:11" ht="30" customHeight="1">
      <c r="A749" s="388" t="s">
        <v>25</v>
      </c>
      <c r="B749" s="405">
        <f>SUM(B740:B742)</f>
        <v>72805.132</v>
      </c>
      <c r="C749" s="334">
        <f aca="true" t="shared" si="123" ref="C749:H749">SUM(C740:C742)</f>
        <v>69558.17836</v>
      </c>
      <c r="D749" s="334">
        <f t="shared" si="123"/>
        <v>301278.36</v>
      </c>
      <c r="E749" s="334">
        <f t="shared" si="123"/>
        <v>17136.730000000003</v>
      </c>
      <c r="F749" s="334">
        <f t="shared" si="123"/>
        <v>74232.96</v>
      </c>
      <c r="G749" s="334">
        <f t="shared" si="123"/>
        <v>86694.90836</v>
      </c>
      <c r="H749" s="390">
        <f t="shared" si="123"/>
        <v>375511.32</v>
      </c>
      <c r="I749" s="341"/>
      <c r="J749" s="341"/>
      <c r="K749" s="341"/>
    </row>
    <row r="750" spans="1:11" ht="30" customHeight="1">
      <c r="A750" s="388" t="s">
        <v>26</v>
      </c>
      <c r="B750" s="406">
        <f>SUM(B743:B745)</f>
        <v>88354.527</v>
      </c>
      <c r="C750" s="343">
        <f aca="true" t="shared" si="124" ref="C750:H750">SUM(C743:C745)</f>
        <v>85610.81710999999</v>
      </c>
      <c r="D750" s="343">
        <f t="shared" si="124"/>
        <v>372394.7180177267</v>
      </c>
      <c r="E750" s="343">
        <f t="shared" si="124"/>
        <v>24894.982444126377</v>
      </c>
      <c r="F750" s="343">
        <f t="shared" si="124"/>
        <v>108276.105574792</v>
      </c>
      <c r="G750" s="343">
        <f t="shared" si="124"/>
        <v>110505.79955412637</v>
      </c>
      <c r="H750" s="391">
        <f t="shared" si="124"/>
        <v>480670.82359251863</v>
      </c>
      <c r="I750" s="427"/>
      <c r="J750" s="427"/>
      <c r="K750" s="427"/>
    </row>
    <row r="751" spans="1:11" ht="30" customHeight="1">
      <c r="A751" s="383"/>
      <c r="B751" s="404"/>
      <c r="C751" s="294"/>
      <c r="D751" s="294"/>
      <c r="E751" s="294"/>
      <c r="F751" s="294"/>
      <c r="G751" s="365"/>
      <c r="H751" s="387"/>
      <c r="I751" s="210"/>
      <c r="J751" s="210"/>
      <c r="K751" s="210"/>
    </row>
    <row r="752" spans="1:11" ht="30" customHeight="1">
      <c r="A752" s="392" t="s">
        <v>27</v>
      </c>
      <c r="B752" s="224">
        <f>SUM(B747:B748)</f>
        <v>176293.144</v>
      </c>
      <c r="C752" s="212">
        <f aca="true" t="shared" si="125" ref="C752:H752">SUM(C747:C748)</f>
        <v>171651.22346</v>
      </c>
      <c r="D752" s="212">
        <f t="shared" si="125"/>
        <v>742216.206568642</v>
      </c>
      <c r="E752" s="212">
        <f t="shared" si="125"/>
        <v>7220.04106491871</v>
      </c>
      <c r="F752" s="212">
        <f t="shared" si="125"/>
        <v>32676.106019381332</v>
      </c>
      <c r="G752" s="212">
        <f t="shared" si="125"/>
        <v>178871.2645249187</v>
      </c>
      <c r="H752" s="393">
        <f t="shared" si="125"/>
        <v>774892.3125880235</v>
      </c>
      <c r="I752" s="217"/>
      <c r="J752" s="217"/>
      <c r="K752" s="217"/>
    </row>
    <row r="753" spans="1:11" ht="30" customHeight="1">
      <c r="A753" s="392" t="s">
        <v>28</v>
      </c>
      <c r="B753" s="224">
        <f>SUM(B749:B750)</f>
        <v>161159.65899999999</v>
      </c>
      <c r="C753" s="212">
        <f aca="true" t="shared" si="126" ref="C753:H753">SUM(C749:C750)</f>
        <v>155168.99547</v>
      </c>
      <c r="D753" s="212">
        <f t="shared" si="126"/>
        <v>673673.0780177267</v>
      </c>
      <c r="E753" s="212">
        <f t="shared" si="126"/>
        <v>42031.71244412638</v>
      </c>
      <c r="F753" s="212">
        <f t="shared" si="126"/>
        <v>182509.065574792</v>
      </c>
      <c r="G753" s="212">
        <f t="shared" si="126"/>
        <v>197200.70791412637</v>
      </c>
      <c r="H753" s="393">
        <f t="shared" si="126"/>
        <v>856182.1435925186</v>
      </c>
      <c r="I753" s="217"/>
      <c r="J753" s="217"/>
      <c r="K753" s="217"/>
    </row>
    <row r="754" spans="1:11" ht="30" customHeight="1" thickBot="1">
      <c r="A754" s="383"/>
      <c r="B754" s="200"/>
      <c r="C754" s="200"/>
      <c r="D754" s="200"/>
      <c r="E754" s="200"/>
      <c r="F754" s="200"/>
      <c r="G754" s="200"/>
      <c r="H754" s="394"/>
      <c r="I754" s="429"/>
      <c r="J754" s="429"/>
      <c r="K754" s="429"/>
    </row>
    <row r="755" spans="1:11" ht="30" customHeight="1" thickBot="1">
      <c r="A755" s="400" t="s">
        <v>29</v>
      </c>
      <c r="B755" s="407">
        <f>B752+B753</f>
        <v>337452.80299999996</v>
      </c>
      <c r="C755" s="412">
        <f aca="true" t="shared" si="127" ref="C755:H755">C752+C753</f>
        <v>326820.21893</v>
      </c>
      <c r="D755" s="412">
        <f t="shared" si="127"/>
        <v>1415889.2845863686</v>
      </c>
      <c r="E755" s="412">
        <f t="shared" si="127"/>
        <v>49251.75350904509</v>
      </c>
      <c r="F755" s="412">
        <f t="shared" si="127"/>
        <v>215185.17159417336</v>
      </c>
      <c r="G755" s="412">
        <f t="shared" si="127"/>
        <v>376071.9724390451</v>
      </c>
      <c r="H755" s="412">
        <f t="shared" si="127"/>
        <v>1631074.4561805422</v>
      </c>
      <c r="I755" s="434"/>
      <c r="J755" s="434"/>
      <c r="K755" s="434"/>
    </row>
    <row r="756" spans="1:11" ht="15.75">
      <c r="A756" s="397" t="s">
        <v>64</v>
      </c>
      <c r="B756" s="396">
        <f aca="true" t="shared" si="128" ref="B756:H756">SUM(B734:B745)-B755</f>
        <v>0</v>
      </c>
      <c r="C756" s="396">
        <f t="shared" si="128"/>
        <v>0</v>
      </c>
      <c r="D756" s="396">
        <f t="shared" si="128"/>
        <v>0</v>
      </c>
      <c r="E756" s="396">
        <f t="shared" si="128"/>
        <v>0</v>
      </c>
      <c r="F756" s="396">
        <f t="shared" si="128"/>
        <v>0</v>
      </c>
      <c r="G756" s="396">
        <f t="shared" si="128"/>
        <v>0</v>
      </c>
      <c r="H756" s="396">
        <f t="shared" si="128"/>
        <v>0</v>
      </c>
      <c r="I756" s="396"/>
      <c r="J756" s="396"/>
      <c r="K756" s="396"/>
    </row>
    <row r="757" spans="1:11" ht="18">
      <c r="A757" s="190" t="s">
        <v>62</v>
      </c>
      <c r="B757" s="409"/>
      <c r="C757" s="410"/>
      <c r="D757" s="410"/>
      <c r="E757" s="410"/>
      <c r="F757" s="410"/>
      <c r="G757" s="410"/>
      <c r="H757" s="410"/>
      <c r="I757" s="410"/>
      <c r="J757" s="410"/>
      <c r="K757" s="410"/>
    </row>
    <row r="758" spans="1:11" ht="15.75">
      <c r="A758" s="398" t="s">
        <v>56</v>
      </c>
      <c r="B758" s="395"/>
      <c r="C758" s="395"/>
      <c r="D758" s="395"/>
      <c r="E758" s="395"/>
      <c r="F758" s="395"/>
      <c r="G758" s="399"/>
      <c r="H758" s="395"/>
      <c r="I758" s="395"/>
      <c r="J758" s="395"/>
      <c r="K758" s="395"/>
    </row>
    <row r="759" ht="15.75"/>
    <row r="760" ht="15.75"/>
    <row r="761" ht="16.5" thickBot="1"/>
    <row r="762" spans="1:11" ht="20.25">
      <c r="A762" s="441" t="s">
        <v>48</v>
      </c>
      <c r="B762" s="442"/>
      <c r="C762" s="442"/>
      <c r="D762" s="442"/>
      <c r="E762" s="442"/>
      <c r="F762" s="442"/>
      <c r="G762" s="442"/>
      <c r="H762" s="443"/>
      <c r="I762" s="433"/>
      <c r="J762" s="433"/>
      <c r="K762" s="433"/>
    </row>
    <row r="763" spans="1:11" ht="25.5">
      <c r="A763" s="366"/>
      <c r="B763" s="367"/>
      <c r="C763" s="367"/>
      <c r="D763" s="367"/>
      <c r="E763" s="367"/>
      <c r="F763" s="367"/>
      <c r="G763" s="368"/>
      <c r="H763" s="369"/>
      <c r="I763" s="367"/>
      <c r="J763" s="367"/>
      <c r="K763" s="367"/>
    </row>
    <row r="764" spans="1:11" ht="18">
      <c r="A764" s="370"/>
      <c r="B764" s="444" t="s">
        <v>49</v>
      </c>
      <c r="C764" s="445"/>
      <c r="D764" s="446"/>
      <c r="E764" s="447" t="s">
        <v>50</v>
      </c>
      <c r="F764" s="448"/>
      <c r="G764" s="449" t="s">
        <v>51</v>
      </c>
      <c r="H764" s="450"/>
      <c r="I764" s="421"/>
      <c r="J764" s="421"/>
      <c r="K764" s="421"/>
    </row>
    <row r="765" spans="1:11" ht="18">
      <c r="A765" s="371" t="s">
        <v>1</v>
      </c>
      <c r="B765" s="90" t="s">
        <v>61</v>
      </c>
      <c r="C765" s="451" t="s">
        <v>3</v>
      </c>
      <c r="D765" s="452"/>
      <c r="E765" s="453" t="s">
        <v>3</v>
      </c>
      <c r="F765" s="454"/>
      <c r="G765" s="455" t="s">
        <v>3</v>
      </c>
      <c r="H765" s="456"/>
      <c r="I765" s="422"/>
      <c r="J765" s="422"/>
      <c r="K765" s="422"/>
    </row>
    <row r="766" spans="1:11" ht="20.25">
      <c r="A766" s="372">
        <v>2014</v>
      </c>
      <c r="B766" s="90" t="s">
        <v>53</v>
      </c>
      <c r="C766" s="90" t="s">
        <v>5</v>
      </c>
      <c r="D766" s="90" t="s">
        <v>6</v>
      </c>
      <c r="E766" s="90" t="s">
        <v>5</v>
      </c>
      <c r="F766" s="90" t="s">
        <v>6</v>
      </c>
      <c r="G766" s="320" t="s">
        <v>5</v>
      </c>
      <c r="H766" s="373" t="s">
        <v>6</v>
      </c>
      <c r="I766" s="422"/>
      <c r="J766" s="422"/>
      <c r="K766" s="422"/>
    </row>
    <row r="767" spans="1:11" ht="15.75">
      <c r="A767" s="374" t="s">
        <v>7</v>
      </c>
      <c r="B767" s="295" t="s">
        <v>8</v>
      </c>
      <c r="C767" s="295" t="s">
        <v>9</v>
      </c>
      <c r="D767" s="295" t="s">
        <v>10</v>
      </c>
      <c r="E767" s="295">
        <v>5</v>
      </c>
      <c r="F767" s="290">
        <v>6</v>
      </c>
      <c r="G767" s="321">
        <v>7</v>
      </c>
      <c r="H767" s="375">
        <v>9</v>
      </c>
      <c r="I767" s="431"/>
      <c r="J767" s="431"/>
      <c r="K767" s="431"/>
    </row>
    <row r="768" spans="1:11" ht="30" customHeight="1">
      <c r="A768" s="376" t="s">
        <v>11</v>
      </c>
      <c r="B768" s="358">
        <v>32889.018000000004</v>
      </c>
      <c r="C768" s="207">
        <v>32709.17631</v>
      </c>
      <c r="D768" s="207">
        <v>141935.582945509</v>
      </c>
      <c r="E768" s="356">
        <v>8780.699865156754</v>
      </c>
      <c r="F768" s="357">
        <v>38102.266538872</v>
      </c>
      <c r="G768" s="357">
        <f aca="true" t="shared" si="129" ref="G768:G779">SUM(C768,E768)</f>
        <v>41489.87617515675</v>
      </c>
      <c r="H768" s="377">
        <f>SUM(F768,D768)</f>
        <v>180037.849484381</v>
      </c>
      <c r="I768" s="223"/>
      <c r="J768" s="223"/>
      <c r="K768" s="223"/>
    </row>
    <row r="769" spans="1:11" ht="30" customHeight="1">
      <c r="A769" s="378" t="s">
        <v>12</v>
      </c>
      <c r="B769" s="200">
        <v>32224.868000000002</v>
      </c>
      <c r="C769" s="207">
        <v>30529.76134</v>
      </c>
      <c r="D769" s="207">
        <v>132775.153258114</v>
      </c>
      <c r="E769" s="207">
        <v>14465.18728907659</v>
      </c>
      <c r="F769" s="291">
        <v>62909.651481288</v>
      </c>
      <c r="G769" s="291">
        <f t="shared" si="129"/>
        <v>44994.94862907659</v>
      </c>
      <c r="H769" s="377">
        <f>SUM(F769,D769)</f>
        <v>195684.804739402</v>
      </c>
      <c r="I769" s="223"/>
      <c r="J769" s="223"/>
      <c r="K769" s="223"/>
    </row>
    <row r="770" spans="1:11" ht="30" customHeight="1">
      <c r="A770" s="381" t="s">
        <v>13</v>
      </c>
      <c r="B770" s="403">
        <v>35683.388000000006</v>
      </c>
      <c r="C770" s="350">
        <v>33850.0489</v>
      </c>
      <c r="D770" s="350">
        <v>147444.04299862</v>
      </c>
      <c r="E770" s="350">
        <v>12345.412016564582</v>
      </c>
      <c r="F770" s="350">
        <v>53774.145661752</v>
      </c>
      <c r="G770" s="350">
        <f t="shared" si="129"/>
        <v>46195.46091656458</v>
      </c>
      <c r="H770" s="382">
        <f>SUM(F770,D770)</f>
        <v>201218.188660372</v>
      </c>
      <c r="I770" s="199"/>
      <c r="J770" s="199"/>
      <c r="K770" s="199"/>
    </row>
    <row r="771" spans="1:11" ht="30" customHeight="1">
      <c r="A771" s="378" t="s">
        <v>14</v>
      </c>
      <c r="B771" s="359">
        <v>34745.369</v>
      </c>
      <c r="C771" s="207">
        <v>34383.71581</v>
      </c>
      <c r="D771" s="207">
        <v>149889.276167</v>
      </c>
      <c r="E771" s="292">
        <v>10815.636759</v>
      </c>
      <c r="F771" s="207">
        <v>47148.713483252</v>
      </c>
      <c r="G771" s="322">
        <f t="shared" si="129"/>
        <v>45199.352569</v>
      </c>
      <c r="H771" s="380">
        <f aca="true" t="shared" si="130" ref="H771:H776">SUM(F771,D771)</f>
        <v>197037.989650252</v>
      </c>
      <c r="I771" s="206"/>
      <c r="J771" s="206"/>
      <c r="K771" s="206"/>
    </row>
    <row r="772" spans="1:11" ht="30" customHeight="1">
      <c r="A772" s="378" t="s">
        <v>15</v>
      </c>
      <c r="B772" s="200">
        <v>29202.413</v>
      </c>
      <c r="C772" s="207">
        <v>27669.85586</v>
      </c>
      <c r="D772" s="207">
        <v>119666.039226</v>
      </c>
      <c r="E772" s="207">
        <v>16994.246106246</v>
      </c>
      <c r="F772" s="291">
        <v>74135.567894133</v>
      </c>
      <c r="G772" s="291">
        <f t="shared" si="129"/>
        <v>44664.101966246</v>
      </c>
      <c r="H772" s="377">
        <f t="shared" si="130"/>
        <v>193801.607120133</v>
      </c>
      <c r="I772" s="223"/>
      <c r="J772" s="223"/>
      <c r="K772" s="223"/>
    </row>
    <row r="773" spans="1:11" ht="30" customHeight="1">
      <c r="A773" s="381" t="s">
        <v>16</v>
      </c>
      <c r="B773" s="403">
        <v>31963.323</v>
      </c>
      <c r="C773" s="350">
        <v>31418.819</v>
      </c>
      <c r="D773" s="350">
        <v>137537.136925</v>
      </c>
      <c r="E773" s="350">
        <v>11176.6049686582</v>
      </c>
      <c r="F773" s="350">
        <v>48926.0353145</v>
      </c>
      <c r="G773" s="350">
        <f t="shared" si="129"/>
        <v>42595.4239686582</v>
      </c>
      <c r="H773" s="382">
        <f t="shared" si="130"/>
        <v>186463.17223949998</v>
      </c>
      <c r="I773" s="199"/>
      <c r="J773" s="199"/>
      <c r="K773" s="199"/>
    </row>
    <row r="774" spans="1:11" ht="30" customHeight="1">
      <c r="A774" s="378" t="s">
        <v>17</v>
      </c>
      <c r="B774" s="200">
        <v>45386.811</v>
      </c>
      <c r="C774" s="207">
        <v>44122.02</v>
      </c>
      <c r="D774" s="207">
        <v>196016.04483179998</v>
      </c>
      <c r="E774" s="207">
        <v>8967.574653489968</v>
      </c>
      <c r="F774" s="207">
        <v>39839.257479848</v>
      </c>
      <c r="G774" s="291">
        <f t="shared" si="129"/>
        <v>53089.59465348996</v>
      </c>
      <c r="H774" s="377">
        <f t="shared" si="130"/>
        <v>235855.30231164797</v>
      </c>
      <c r="I774" s="223"/>
      <c r="J774" s="223"/>
      <c r="K774" s="223"/>
    </row>
    <row r="775" spans="1:11" ht="30" customHeight="1">
      <c r="A775" s="378" t="s">
        <v>18</v>
      </c>
      <c r="B775" s="200">
        <v>30381.92</v>
      </c>
      <c r="C775" s="207">
        <v>26731.30326</v>
      </c>
      <c r="D775" s="207">
        <v>120950.05860839158</v>
      </c>
      <c r="E775" s="207">
        <v>8830.768148012949</v>
      </c>
      <c r="F775" s="291">
        <v>26436.099658859333</v>
      </c>
      <c r="G775" s="291">
        <f t="shared" si="129"/>
        <v>35562.07140801295</v>
      </c>
      <c r="H775" s="377">
        <f t="shared" si="130"/>
        <v>147386.15826725092</v>
      </c>
      <c r="I775" s="223"/>
      <c r="J775" s="223"/>
      <c r="K775" s="223"/>
    </row>
    <row r="776" spans="1:11" ht="30" customHeight="1">
      <c r="A776" s="381" t="s">
        <v>19</v>
      </c>
      <c r="B776" s="403">
        <v>15425.356</v>
      </c>
      <c r="C776" s="350">
        <v>13589.04925</v>
      </c>
      <c r="D776" s="350">
        <v>63068.68003614501</v>
      </c>
      <c r="E776" s="350">
        <v>6698.444560096872</v>
      </c>
      <c r="F776" s="350">
        <v>39839.257479848</v>
      </c>
      <c r="G776" s="350">
        <f t="shared" si="129"/>
        <v>20287.493810096872</v>
      </c>
      <c r="H776" s="382">
        <f t="shared" si="130"/>
        <v>102907.937515993</v>
      </c>
      <c r="I776" s="199"/>
      <c r="J776" s="199"/>
      <c r="K776" s="199"/>
    </row>
    <row r="777" spans="1:11" ht="30" customHeight="1">
      <c r="A777" s="383" t="s">
        <v>20</v>
      </c>
      <c r="B777" s="200">
        <v>30403.045</v>
      </c>
      <c r="C777" s="207">
        <v>25784.959469999998</v>
      </c>
      <c r="D777" s="207">
        <v>122277.1769490393</v>
      </c>
      <c r="E777" s="207">
        <v>3792.7049206227507</v>
      </c>
      <c r="F777" s="292">
        <v>17985.727347527998</v>
      </c>
      <c r="G777" s="291">
        <f t="shared" si="129"/>
        <v>29577.664390622747</v>
      </c>
      <c r="H777" s="384">
        <f>SUM(F777,D777)</f>
        <v>140262.9042965673</v>
      </c>
      <c r="I777" s="223"/>
      <c r="J777" s="223"/>
      <c r="K777" s="223"/>
    </row>
    <row r="778" spans="1:11" ht="30" customHeight="1">
      <c r="A778" s="383" t="s">
        <v>21</v>
      </c>
      <c r="B778" s="200">
        <v>29890.605000000003</v>
      </c>
      <c r="C778" s="207">
        <v>22437.618019999998</v>
      </c>
      <c r="D778" s="207">
        <v>108786.32283198784</v>
      </c>
      <c r="E778" s="207">
        <v>5805.927000525122</v>
      </c>
      <c r="F778" s="292">
        <v>28149.421633784004</v>
      </c>
      <c r="G778" s="291">
        <f t="shared" si="129"/>
        <v>28243.545020525118</v>
      </c>
      <c r="H778" s="384">
        <f>SUM(F778,D778)</f>
        <v>136935.74446577183</v>
      </c>
      <c r="I778" s="223"/>
      <c r="J778" s="223"/>
      <c r="K778" s="223"/>
    </row>
    <row r="779" spans="1:11" ht="30" customHeight="1">
      <c r="A779" s="385" t="s">
        <v>22</v>
      </c>
      <c r="B779" s="403">
        <v>22515.888</v>
      </c>
      <c r="C779" s="350">
        <v>16406.19622</v>
      </c>
      <c r="D779" s="350">
        <v>81170.31204629882</v>
      </c>
      <c r="E779" s="350">
        <v>3522.212289991715</v>
      </c>
      <c r="F779" s="350">
        <v>17426.273613896</v>
      </c>
      <c r="G779" s="350">
        <f t="shared" si="129"/>
        <v>19928.408509991717</v>
      </c>
      <c r="H779" s="386">
        <f>SUM(F779,D779)</f>
        <v>98596.58566019482</v>
      </c>
      <c r="I779" s="199"/>
      <c r="J779" s="199"/>
      <c r="K779" s="199"/>
    </row>
    <row r="780" spans="1:11" ht="30" customHeight="1">
      <c r="A780" s="383"/>
      <c r="B780" s="404"/>
      <c r="C780" s="294"/>
      <c r="D780" s="294"/>
      <c r="E780" s="294"/>
      <c r="F780" s="294"/>
      <c r="G780" s="323"/>
      <c r="H780" s="387"/>
      <c r="I780" s="210"/>
      <c r="J780" s="210"/>
      <c r="K780" s="210"/>
    </row>
    <row r="781" spans="1:11" ht="30" customHeight="1">
      <c r="A781" s="388" t="s">
        <v>23</v>
      </c>
      <c r="B781" s="405">
        <f aca="true" t="shared" si="131" ref="B781:H781">SUM(B768:B770)</f>
        <v>100797.274</v>
      </c>
      <c r="C781" s="347">
        <f t="shared" si="131"/>
        <v>97088.98655</v>
      </c>
      <c r="D781" s="347">
        <f t="shared" si="131"/>
        <v>422154.77920224296</v>
      </c>
      <c r="E781" s="347">
        <f t="shared" si="131"/>
        <v>35591.29917079792</v>
      </c>
      <c r="F781" s="347">
        <f t="shared" si="131"/>
        <v>154786.063681912</v>
      </c>
      <c r="G781" s="347">
        <f t="shared" si="131"/>
        <v>132680.28572079793</v>
      </c>
      <c r="H781" s="389">
        <f t="shared" si="131"/>
        <v>576940.842884155</v>
      </c>
      <c r="I781" s="336"/>
      <c r="J781" s="336"/>
      <c r="K781" s="336"/>
    </row>
    <row r="782" spans="1:11" ht="30" customHeight="1">
      <c r="A782" s="388" t="s">
        <v>24</v>
      </c>
      <c r="B782" s="405">
        <f>SUM(B771:B773)</f>
        <v>95911.105</v>
      </c>
      <c r="C782" s="334">
        <f aca="true" t="shared" si="132" ref="C782:H782">SUM(C771:C773)</f>
        <v>93472.39067000001</v>
      </c>
      <c r="D782" s="334">
        <f t="shared" si="132"/>
        <v>407092.452318</v>
      </c>
      <c r="E782" s="334">
        <f t="shared" si="132"/>
        <v>38986.4878339042</v>
      </c>
      <c r="F782" s="334">
        <f t="shared" si="132"/>
        <v>170210.316691885</v>
      </c>
      <c r="G782" s="334">
        <f t="shared" si="132"/>
        <v>132458.8785039042</v>
      </c>
      <c r="H782" s="390">
        <f t="shared" si="132"/>
        <v>577302.769009885</v>
      </c>
      <c r="I782" s="341"/>
      <c r="J782" s="341"/>
      <c r="K782" s="341"/>
    </row>
    <row r="783" spans="1:11" ht="30" customHeight="1">
      <c r="A783" s="388" t="s">
        <v>25</v>
      </c>
      <c r="B783" s="405">
        <f>SUM(B774:B776)</f>
        <v>91194.087</v>
      </c>
      <c r="C783" s="334">
        <f aca="true" t="shared" si="133" ref="C783:H783">SUM(C774:C776)</f>
        <v>84442.37251</v>
      </c>
      <c r="D783" s="334">
        <f t="shared" si="133"/>
        <v>380034.7834763366</v>
      </c>
      <c r="E783" s="334">
        <f t="shared" si="133"/>
        <v>24496.78736159979</v>
      </c>
      <c r="F783" s="334">
        <f t="shared" si="133"/>
        <v>106114.61461855532</v>
      </c>
      <c r="G783" s="334">
        <f t="shared" si="133"/>
        <v>108939.15987159978</v>
      </c>
      <c r="H783" s="390">
        <f t="shared" si="133"/>
        <v>486149.3980948919</v>
      </c>
      <c r="I783" s="341"/>
      <c r="J783" s="341"/>
      <c r="K783" s="341"/>
    </row>
    <row r="784" spans="1:11" ht="30" customHeight="1">
      <c r="A784" s="388" t="s">
        <v>26</v>
      </c>
      <c r="B784" s="406">
        <f>SUM(B777:B779)</f>
        <v>82809.538</v>
      </c>
      <c r="C784" s="343">
        <f aca="true" t="shared" si="134" ref="C784:H784">SUM(C777:C779)</f>
        <v>64628.773709999994</v>
      </c>
      <c r="D784" s="343">
        <f t="shared" si="134"/>
        <v>312233.81182732596</v>
      </c>
      <c r="E784" s="343">
        <f t="shared" si="134"/>
        <v>13120.844211139589</v>
      </c>
      <c r="F784" s="343">
        <f t="shared" si="134"/>
        <v>63561.422595208</v>
      </c>
      <c r="G784" s="343">
        <f t="shared" si="134"/>
        <v>77749.61792113958</v>
      </c>
      <c r="H784" s="391">
        <f t="shared" si="134"/>
        <v>375795.23442253395</v>
      </c>
      <c r="I784" s="427"/>
      <c r="J784" s="427"/>
      <c r="K784" s="427"/>
    </row>
    <row r="785" spans="1:11" ht="30" customHeight="1">
      <c r="A785" s="383"/>
      <c r="B785" s="404"/>
      <c r="C785" s="294"/>
      <c r="D785" s="294"/>
      <c r="E785" s="294"/>
      <c r="F785" s="294"/>
      <c r="G785" s="365"/>
      <c r="H785" s="387"/>
      <c r="I785" s="210"/>
      <c r="J785" s="210"/>
      <c r="K785" s="210"/>
    </row>
    <row r="786" spans="1:11" ht="30" customHeight="1">
      <c r="A786" s="392" t="s">
        <v>27</v>
      </c>
      <c r="B786" s="224">
        <f>SUM(B781:B782)</f>
        <v>196708.37900000002</v>
      </c>
      <c r="C786" s="212">
        <f aca="true" t="shared" si="135" ref="C786:H786">SUM(C781:C782)</f>
        <v>190561.37722000002</v>
      </c>
      <c r="D786" s="212">
        <f t="shared" si="135"/>
        <v>829247.231520243</v>
      </c>
      <c r="E786" s="212">
        <f t="shared" si="135"/>
        <v>74577.78700470211</v>
      </c>
      <c r="F786" s="212">
        <f t="shared" si="135"/>
        <v>324996.38037379703</v>
      </c>
      <c r="G786" s="212">
        <f t="shared" si="135"/>
        <v>265139.16422470217</v>
      </c>
      <c r="H786" s="393">
        <f t="shared" si="135"/>
        <v>1154243.61189404</v>
      </c>
      <c r="I786" s="217"/>
      <c r="J786" s="217"/>
      <c r="K786" s="217"/>
    </row>
    <row r="787" spans="1:11" ht="30" customHeight="1">
      <c r="A787" s="392" t="s">
        <v>28</v>
      </c>
      <c r="B787" s="224">
        <f>SUM(B783:B784)</f>
        <v>174003.625</v>
      </c>
      <c r="C787" s="212">
        <f aca="true" t="shared" si="136" ref="C787:H787">SUM(C783:C784)</f>
        <v>149071.14622</v>
      </c>
      <c r="D787" s="212">
        <f t="shared" si="136"/>
        <v>692268.5953036626</v>
      </c>
      <c r="E787" s="212">
        <f t="shared" si="136"/>
        <v>37617.63157273938</v>
      </c>
      <c r="F787" s="212">
        <f t="shared" si="136"/>
        <v>169676.03721376334</v>
      </c>
      <c r="G787" s="212">
        <f t="shared" si="136"/>
        <v>186688.77779273936</v>
      </c>
      <c r="H787" s="393">
        <f t="shared" si="136"/>
        <v>861944.6325174258</v>
      </c>
      <c r="I787" s="217"/>
      <c r="J787" s="217"/>
      <c r="K787" s="217"/>
    </row>
    <row r="788" spans="1:11" ht="30" customHeight="1" thickBot="1">
      <c r="A788" s="383"/>
      <c r="B788" s="200"/>
      <c r="C788" s="200"/>
      <c r="D788" s="200"/>
      <c r="E788" s="200"/>
      <c r="F788" s="200"/>
      <c r="G788" s="200"/>
      <c r="H788" s="394"/>
      <c r="I788" s="429"/>
      <c r="J788" s="429"/>
      <c r="K788" s="429"/>
    </row>
    <row r="789" spans="1:11" ht="30" customHeight="1" thickBot="1">
      <c r="A789" s="400" t="s">
        <v>29</v>
      </c>
      <c r="B789" s="407">
        <f>B786+B787</f>
        <v>370712.004</v>
      </c>
      <c r="C789" s="412">
        <f aca="true" t="shared" si="137" ref="C789:H789">C786+C787</f>
        <v>339632.52344</v>
      </c>
      <c r="D789" s="412">
        <f t="shared" si="137"/>
        <v>1521515.8268239056</v>
      </c>
      <c r="E789" s="412">
        <f t="shared" si="137"/>
        <v>112195.4185774415</v>
      </c>
      <c r="F789" s="412">
        <f t="shared" si="137"/>
        <v>494672.41758756037</v>
      </c>
      <c r="G789" s="412">
        <f t="shared" si="137"/>
        <v>451827.9420174415</v>
      </c>
      <c r="H789" s="412">
        <f t="shared" si="137"/>
        <v>2016188.2444114657</v>
      </c>
      <c r="I789" s="434"/>
      <c r="J789" s="434"/>
      <c r="K789" s="434"/>
    </row>
    <row r="790" spans="1:11" ht="15.75">
      <c r="A790" s="397" t="s">
        <v>64</v>
      </c>
      <c r="B790" s="396">
        <f aca="true" t="shared" si="138" ref="B790:H790">SUM(B768:B779)-B789</f>
        <v>0</v>
      </c>
      <c r="C790" s="396">
        <f t="shared" si="138"/>
        <v>0</v>
      </c>
      <c r="D790" s="396">
        <f t="shared" si="138"/>
        <v>0</v>
      </c>
      <c r="E790" s="396">
        <f t="shared" si="138"/>
        <v>0</v>
      </c>
      <c r="F790" s="396">
        <f t="shared" si="138"/>
        <v>0</v>
      </c>
      <c r="G790" s="396">
        <f t="shared" si="138"/>
        <v>0</v>
      </c>
      <c r="H790" s="396">
        <f t="shared" si="138"/>
        <v>0</v>
      </c>
      <c r="I790" s="396"/>
      <c r="J790" s="396"/>
      <c r="K790" s="396"/>
    </row>
    <row r="791" spans="1:11" ht="18">
      <c r="A791" s="190" t="s">
        <v>62</v>
      </c>
      <c r="B791" s="409"/>
      <c r="C791" s="410"/>
      <c r="D791" s="410"/>
      <c r="E791" s="410"/>
      <c r="F791" s="410"/>
      <c r="G791" s="410"/>
      <c r="H791" s="410"/>
      <c r="I791" s="410"/>
      <c r="J791" s="410"/>
      <c r="K791" s="410"/>
    </row>
    <row r="792" spans="1:11" ht="15.75">
      <c r="A792" s="398" t="s">
        <v>56</v>
      </c>
      <c r="B792" s="395"/>
      <c r="C792" s="395"/>
      <c r="D792" s="395"/>
      <c r="E792" s="395"/>
      <c r="F792" s="395"/>
      <c r="G792" s="399"/>
      <c r="H792" s="395"/>
      <c r="I792" s="395"/>
      <c r="J792" s="395"/>
      <c r="K792" s="395"/>
    </row>
    <row r="793" ht="15.75"/>
    <row r="794" ht="16.5" thickBot="1"/>
    <row r="795" spans="1:11" ht="20.25">
      <c r="A795" s="441" t="s">
        <v>48</v>
      </c>
      <c r="B795" s="442"/>
      <c r="C795" s="442"/>
      <c r="D795" s="442"/>
      <c r="E795" s="442"/>
      <c r="F795" s="442"/>
      <c r="G795" s="442"/>
      <c r="H795" s="443"/>
      <c r="I795" s="433"/>
      <c r="J795" s="433"/>
      <c r="K795" s="433"/>
    </row>
    <row r="796" spans="1:11" ht="25.5">
      <c r="A796" s="366"/>
      <c r="B796" s="367"/>
      <c r="C796" s="367"/>
      <c r="D796" s="367"/>
      <c r="E796" s="367"/>
      <c r="F796" s="367"/>
      <c r="G796" s="368"/>
      <c r="H796" s="369"/>
      <c r="I796" s="367"/>
      <c r="J796" s="367"/>
      <c r="K796" s="367"/>
    </row>
    <row r="797" spans="1:11" ht="18">
      <c r="A797" s="370"/>
      <c r="B797" s="444" t="s">
        <v>49</v>
      </c>
      <c r="C797" s="445"/>
      <c r="D797" s="446"/>
      <c r="E797" s="447" t="s">
        <v>50</v>
      </c>
      <c r="F797" s="448"/>
      <c r="G797" s="449" t="s">
        <v>51</v>
      </c>
      <c r="H797" s="450"/>
      <c r="I797" s="421"/>
      <c r="J797" s="421"/>
      <c r="K797" s="421"/>
    </row>
    <row r="798" spans="1:11" ht="18">
      <c r="A798" s="371" t="s">
        <v>1</v>
      </c>
      <c r="B798" s="90" t="s">
        <v>61</v>
      </c>
      <c r="C798" s="451" t="s">
        <v>3</v>
      </c>
      <c r="D798" s="452"/>
      <c r="E798" s="453" t="s">
        <v>3</v>
      </c>
      <c r="F798" s="454"/>
      <c r="G798" s="455" t="s">
        <v>3</v>
      </c>
      <c r="H798" s="456"/>
      <c r="I798" s="422"/>
      <c r="J798" s="422"/>
      <c r="K798" s="422"/>
    </row>
    <row r="799" spans="1:11" ht="20.25">
      <c r="A799" s="372">
        <v>2015</v>
      </c>
      <c r="B799" s="90" t="s">
        <v>53</v>
      </c>
      <c r="C799" s="90" t="s">
        <v>5</v>
      </c>
      <c r="D799" s="90" t="s">
        <v>6</v>
      </c>
      <c r="E799" s="90" t="s">
        <v>5</v>
      </c>
      <c r="F799" s="90" t="s">
        <v>6</v>
      </c>
      <c r="G799" s="320" t="s">
        <v>5</v>
      </c>
      <c r="H799" s="373" t="s">
        <v>6</v>
      </c>
      <c r="I799" s="422"/>
      <c r="J799" s="422"/>
      <c r="K799" s="422"/>
    </row>
    <row r="800" spans="1:15" ht="15.75">
      <c r="A800" s="374" t="s">
        <v>7</v>
      </c>
      <c r="B800" s="295" t="s">
        <v>8</v>
      </c>
      <c r="C800" s="295" t="s">
        <v>9</v>
      </c>
      <c r="D800" s="295" t="s">
        <v>10</v>
      </c>
      <c r="E800" s="295">
        <v>5</v>
      </c>
      <c r="F800" s="290">
        <v>6</v>
      </c>
      <c r="G800" s="321">
        <v>7</v>
      </c>
      <c r="H800" s="186">
        <v>9</v>
      </c>
      <c r="I800" s="435"/>
      <c r="J800" s="435"/>
      <c r="K800" s="435"/>
      <c r="L800" s="457" t="s">
        <v>67</v>
      </c>
      <c r="M800" s="458"/>
      <c r="N800" s="457" t="s">
        <v>68</v>
      </c>
      <c r="O800" s="458"/>
    </row>
    <row r="801" spans="1:15" ht="30" customHeight="1">
      <c r="A801" s="376" t="s">
        <v>11</v>
      </c>
      <c r="B801" s="358">
        <v>26959.801999999996</v>
      </c>
      <c r="C801" s="207">
        <v>15445.96334</v>
      </c>
      <c r="D801" s="207">
        <v>76161.658828204</v>
      </c>
      <c r="E801" s="356">
        <v>5597.115474563614</v>
      </c>
      <c r="F801" s="357">
        <v>27598.536837752003</v>
      </c>
      <c r="G801" s="357">
        <f aca="true" t="shared" si="139" ref="G801:G806">SUM(C801,E801)</f>
        <v>21043.078814563614</v>
      </c>
      <c r="H801" s="223">
        <f>SUM(F801,D801)</f>
        <v>103760.19566595601</v>
      </c>
      <c r="I801" s="223"/>
      <c r="J801" s="223"/>
      <c r="K801" s="223"/>
      <c r="L801" s="416">
        <f>'[5]Impcal-Jan Revised'!$I$22</f>
        <v>21043.078814563614</v>
      </c>
      <c r="M801" s="417">
        <f>L801-G801</f>
        <v>0</v>
      </c>
      <c r="N801" s="416">
        <f>'[5]Impcal-Jan Revised'!$H$22</f>
        <v>103760.265172791</v>
      </c>
      <c r="O801" s="417">
        <f>N801-H801</f>
        <v>0.06950683498871513</v>
      </c>
    </row>
    <row r="802" spans="1:15" ht="30" customHeight="1">
      <c r="A802" s="378" t="s">
        <v>12</v>
      </c>
      <c r="B802" s="200">
        <v>24272.697</v>
      </c>
      <c r="C802" s="207">
        <v>15042.18484</v>
      </c>
      <c r="D802" s="207">
        <v>73811.7001661832</v>
      </c>
      <c r="E802" s="207">
        <v>7600.964740204363</v>
      </c>
      <c r="F802" s="291">
        <v>37297.781960888</v>
      </c>
      <c r="G802" s="291">
        <f t="shared" si="139"/>
        <v>22643.149580204365</v>
      </c>
      <c r="H802" s="223">
        <f>SUM(F802,D802)</f>
        <v>111109.48212707121</v>
      </c>
      <c r="I802" s="223"/>
      <c r="J802" s="223"/>
      <c r="K802" s="223"/>
      <c r="L802" s="416">
        <f>'[5]Imcal-Feb'!$I$21</f>
        <v>22643.149580204365</v>
      </c>
      <c r="M802" s="417">
        <f aca="true" t="shared" si="140" ref="M802:M812">L802-G802</f>
        <v>0</v>
      </c>
      <c r="N802" s="416">
        <f>'[5]Imcal-Feb'!$H$21</f>
        <v>111109.4821270712</v>
      </c>
      <c r="O802" s="417">
        <f aca="true" t="shared" si="141" ref="O802:O812">N802-H802</f>
        <v>0</v>
      </c>
    </row>
    <row r="803" spans="1:15" ht="30" customHeight="1">
      <c r="A803" s="381" t="s">
        <v>13</v>
      </c>
      <c r="B803" s="403">
        <v>24383.711000000003</v>
      </c>
      <c r="C803" s="350">
        <v>14805.17</v>
      </c>
      <c r="D803" s="350">
        <v>72238.2737742</v>
      </c>
      <c r="E803" s="350">
        <v>5819.202908118034</v>
      </c>
      <c r="F803" s="350">
        <v>28393.403981464005</v>
      </c>
      <c r="G803" s="350">
        <f t="shared" si="139"/>
        <v>20624.372908118035</v>
      </c>
      <c r="H803" s="414">
        <f>SUM(F803,D803)</f>
        <v>100631.67775566402</v>
      </c>
      <c r="I803" s="199"/>
      <c r="J803" s="199"/>
      <c r="K803" s="199"/>
      <c r="L803" s="416">
        <f>'[5]Impcal-Mar'!$I$21</f>
        <v>20624.37290811803</v>
      </c>
      <c r="M803" s="417">
        <f t="shared" si="140"/>
        <v>0</v>
      </c>
      <c r="N803" s="416">
        <f>'[5]Impcal-Mar'!$H$21</f>
        <v>100631.677755664</v>
      </c>
      <c r="O803" s="417">
        <f t="shared" si="141"/>
        <v>0</v>
      </c>
    </row>
    <row r="804" spans="1:15" ht="30" customHeight="1">
      <c r="A804" s="378" t="s">
        <v>14</v>
      </c>
      <c r="B804" s="359">
        <v>23124.142</v>
      </c>
      <c r="C804" s="207">
        <v>13779.38865</v>
      </c>
      <c r="D804" s="207">
        <v>66909.679818897</v>
      </c>
      <c r="E804" s="292">
        <v>6391.08806108514</v>
      </c>
      <c r="F804" s="207">
        <v>31033.717585256</v>
      </c>
      <c r="G804" s="322">
        <f t="shared" si="139"/>
        <v>20170.47671108514</v>
      </c>
      <c r="H804" s="206">
        <f aca="true" t="shared" si="142" ref="H804:H809">SUM(F804,D804)</f>
        <v>97943.397404153</v>
      </c>
      <c r="I804" s="206"/>
      <c r="J804" s="206"/>
      <c r="K804" s="206"/>
      <c r="L804" s="416">
        <f>'[5]Impcal-Apr'!$I$22</f>
        <v>20170.47671108514</v>
      </c>
      <c r="M804" s="417">
        <f t="shared" si="140"/>
        <v>0</v>
      </c>
      <c r="N804" s="416">
        <f>'[5]Impcal-Apr'!$H$22</f>
        <v>97943.397404153</v>
      </c>
      <c r="O804" s="417">
        <f t="shared" si="141"/>
        <v>0</v>
      </c>
    </row>
    <row r="805" spans="1:15" ht="30" customHeight="1">
      <c r="A805" s="378" t="s">
        <v>15</v>
      </c>
      <c r="B805" s="200">
        <v>39215.016</v>
      </c>
      <c r="C805" s="207">
        <v>26435.998290000003</v>
      </c>
      <c r="D805" s="207">
        <v>128093.25047434893</v>
      </c>
      <c r="E805" s="207">
        <v>5884.904419909427</v>
      </c>
      <c r="F805" s="291">
        <v>28514.774725273335</v>
      </c>
      <c r="G805" s="291">
        <f t="shared" si="139"/>
        <v>32320.90270990943</v>
      </c>
      <c r="H805" s="223">
        <f t="shared" si="142"/>
        <v>156608.02519962227</v>
      </c>
      <c r="I805" s="223"/>
      <c r="J805" s="223"/>
      <c r="K805" s="223"/>
      <c r="L805" s="416">
        <f>'[5]Impcal-May'!$J$22</f>
        <v>32320.90270990943</v>
      </c>
      <c r="M805" s="417">
        <f t="shared" si="140"/>
        <v>0</v>
      </c>
      <c r="N805" s="416">
        <f>'[5]Impcal-May'!$I$22</f>
        <v>156608.02519962227</v>
      </c>
      <c r="O805" s="417">
        <f t="shared" si="141"/>
        <v>0</v>
      </c>
    </row>
    <row r="806" spans="1:15" ht="30" customHeight="1">
      <c r="A806" s="381" t="s">
        <v>16</v>
      </c>
      <c r="B806" s="403">
        <v>36664.007</v>
      </c>
      <c r="C806" s="350">
        <v>23523.6465</v>
      </c>
      <c r="D806" s="350">
        <v>114912.77791603499</v>
      </c>
      <c r="E806" s="350">
        <v>8896.444652275644</v>
      </c>
      <c r="F806" s="350">
        <v>43459.043161919995</v>
      </c>
      <c r="G806" s="350">
        <f t="shared" si="139"/>
        <v>32420.091152275643</v>
      </c>
      <c r="H806" s="414">
        <f t="shared" si="142"/>
        <v>158371.82107795498</v>
      </c>
      <c r="I806" s="199"/>
      <c r="J806" s="199"/>
      <c r="K806" s="199"/>
      <c r="L806" s="416">
        <f>'[5]Impcal-Jun Revised'!$I$22</f>
        <v>32420.091152275643</v>
      </c>
      <c r="M806" s="417">
        <f t="shared" si="140"/>
        <v>0</v>
      </c>
      <c r="N806" s="416">
        <f>'[5]Impcal-Jun Revised'!$H$22</f>
        <v>158371.82107795498</v>
      </c>
      <c r="O806" s="417">
        <f t="shared" si="141"/>
        <v>0</v>
      </c>
    </row>
    <row r="807" spans="1:15" ht="30" customHeight="1">
      <c r="A807" s="378" t="s">
        <v>17</v>
      </c>
      <c r="B807" s="200">
        <v>18191.02</v>
      </c>
      <c r="C807" s="207">
        <v>12279.4829</v>
      </c>
      <c r="D807" s="207">
        <v>60161.975725431</v>
      </c>
      <c r="E807" s="207">
        <v>7073.41584226771</v>
      </c>
      <c r="F807" s="207">
        <v>34655.422843447996</v>
      </c>
      <c r="G807" s="291">
        <v>19352.903992213367</v>
      </c>
      <c r="H807" s="223">
        <f t="shared" si="142"/>
        <v>94817.398568879</v>
      </c>
      <c r="I807" s="223"/>
      <c r="J807" s="223"/>
      <c r="K807" s="223"/>
      <c r="L807" s="416">
        <f>'[5]Impcal-Jul'!$I$21</f>
        <v>19352.89874226771</v>
      </c>
      <c r="M807" s="417">
        <f t="shared" si="140"/>
        <v>-0.00524994565785164</v>
      </c>
      <c r="N807" s="416">
        <f>'[5]Impcal-Jul'!$H$21</f>
        <v>94817.398568879</v>
      </c>
      <c r="O807" s="417">
        <f t="shared" si="141"/>
        <v>0</v>
      </c>
    </row>
    <row r="808" spans="1:15" ht="30" customHeight="1">
      <c r="A808" s="378" t="s">
        <v>18</v>
      </c>
      <c r="B808" s="200">
        <v>28814.510000000002</v>
      </c>
      <c r="C808" s="207">
        <v>15972.802880000003</v>
      </c>
      <c r="D808" s="207">
        <v>79908.8979760928</v>
      </c>
      <c r="E808" s="207">
        <v>4117.4806253605475</v>
      </c>
      <c r="F808" s="291">
        <v>20598.97324736</v>
      </c>
      <c r="G808" s="291">
        <f>SUM(C808,E808)</f>
        <v>20090.283505360552</v>
      </c>
      <c r="H808" s="223">
        <f t="shared" si="142"/>
        <v>100507.8712234528</v>
      </c>
      <c r="I808" s="223"/>
      <c r="J808" s="223"/>
      <c r="K808" s="223"/>
      <c r="L808" s="416">
        <f>'[5]Impcal-Aug'!$I$21</f>
        <v>20090.28350536055</v>
      </c>
      <c r="M808" s="417">
        <f t="shared" si="140"/>
        <v>0</v>
      </c>
      <c r="N808" s="416">
        <f>'[5]Impcal-Aug'!$H$21</f>
        <v>100507.8712234528</v>
      </c>
      <c r="O808" s="417">
        <f t="shared" si="141"/>
        <v>0</v>
      </c>
    </row>
    <row r="809" spans="1:15" ht="30" customHeight="1">
      <c r="A809" s="381" t="s">
        <v>19</v>
      </c>
      <c r="B809" s="403">
        <v>16976.113</v>
      </c>
      <c r="C809" s="350">
        <v>8719.319220000001</v>
      </c>
      <c r="D809" s="350">
        <v>45200.3404841346</v>
      </c>
      <c r="E809" s="350">
        <v>3584.714370874606</v>
      </c>
      <c r="F809" s="350">
        <v>18582.908368607998</v>
      </c>
      <c r="G809" s="350">
        <f>SUM(C809,E809)</f>
        <v>12304.033590874607</v>
      </c>
      <c r="H809" s="414">
        <f t="shared" si="142"/>
        <v>63783.248852742596</v>
      </c>
      <c r="I809" s="199"/>
      <c r="J809" s="199"/>
      <c r="K809" s="199"/>
      <c r="L809" s="416">
        <f>'[5]Impcal-Sep'!$I$21</f>
        <v>12304.033590874606</v>
      </c>
      <c r="M809" s="417">
        <f t="shared" si="140"/>
        <v>0</v>
      </c>
      <c r="N809" s="416">
        <f>'[5]Impcal-Sep'!$H$21</f>
        <v>63783.2488527426</v>
      </c>
      <c r="O809" s="417">
        <f t="shared" si="141"/>
        <v>0</v>
      </c>
    </row>
    <row r="810" spans="1:15" ht="30" customHeight="1">
      <c r="A810" s="383" t="s">
        <v>20</v>
      </c>
      <c r="B810" s="200">
        <v>20514.775</v>
      </c>
      <c r="C810" s="207">
        <v>9525.666399999998</v>
      </c>
      <c r="D810" s="207">
        <v>51222.36593272</v>
      </c>
      <c r="E810" s="207">
        <v>5409.8126103836385</v>
      </c>
      <c r="F810" s="292">
        <v>29090.193956336</v>
      </c>
      <c r="G810" s="291">
        <f>SUM(C810,E810)</f>
        <v>14935.479010383637</v>
      </c>
      <c r="H810" s="197">
        <f>SUM(F810,D810)</f>
        <v>80312.55988905599</v>
      </c>
      <c r="I810" s="197"/>
      <c r="J810" s="197"/>
      <c r="K810" s="197"/>
      <c r="L810" s="416">
        <f>'[5]Impcal-Oct'!$I$21</f>
        <v>14935.480610911796</v>
      </c>
      <c r="M810" s="417">
        <f t="shared" si="140"/>
        <v>0.0016005281595425913</v>
      </c>
      <c r="N810" s="416">
        <f>'[5]Impcal-Oct'!$H$21</f>
        <v>80312.559889056</v>
      </c>
      <c r="O810" s="417">
        <f t="shared" si="141"/>
        <v>0</v>
      </c>
    </row>
    <row r="811" spans="1:15" ht="30" customHeight="1">
      <c r="A811" s="383" t="s">
        <v>21</v>
      </c>
      <c r="B811" s="200">
        <v>37468.482</v>
      </c>
      <c r="C811" s="207">
        <v>17576.4091</v>
      </c>
      <c r="D811" s="207">
        <v>96404.670508499</v>
      </c>
      <c r="E811" s="207">
        <v>6422.116897272324</v>
      </c>
      <c r="F811" s="292">
        <v>35224.60474868</v>
      </c>
      <c r="G811" s="291">
        <f>SUM(C811,E811)</f>
        <v>23998.525997272325</v>
      </c>
      <c r="H811" s="197">
        <f>SUM(F811,D811)</f>
        <v>131629.275257179</v>
      </c>
      <c r="I811" s="197"/>
      <c r="J811" s="197"/>
      <c r="K811" s="197"/>
      <c r="L811" s="416">
        <f>'[5]Impcal-Nov'!$I$21</f>
        <v>23998.52599727232</v>
      </c>
      <c r="M811" s="417">
        <f t="shared" si="140"/>
        <v>0</v>
      </c>
      <c r="N811" s="416">
        <f>'[5]Impcal-Nov'!$H$21</f>
        <v>131629.275257179</v>
      </c>
      <c r="O811" s="417">
        <f t="shared" si="141"/>
        <v>0</v>
      </c>
    </row>
    <row r="812" spans="1:15" ht="30" customHeight="1">
      <c r="A812" s="385" t="s">
        <v>22</v>
      </c>
      <c r="B812" s="403">
        <v>5288.57047</v>
      </c>
      <c r="C812" s="350">
        <v>5288.57047</v>
      </c>
      <c r="D812" s="350">
        <v>29662.058080793697</v>
      </c>
      <c r="E812" s="350">
        <v>289.50650380568794</v>
      </c>
      <c r="F812" s="350">
        <v>1623.75802296</v>
      </c>
      <c r="G812" s="350">
        <f>SUM(C812,E812)</f>
        <v>5578.076973805688</v>
      </c>
      <c r="H812" s="415">
        <f>SUM(F812,D812)</f>
        <v>31285.816103753696</v>
      </c>
      <c r="I812" s="280"/>
      <c r="J812" s="280"/>
      <c r="K812" s="280"/>
      <c r="L812" s="419">
        <f>'[5]Impcal-Dec'!$I$21</f>
        <v>5578.076973805687</v>
      </c>
      <c r="M812" s="418">
        <f t="shared" si="140"/>
        <v>0</v>
      </c>
      <c r="N812" s="419">
        <f>'[5]Impcal-Dec'!$H$21</f>
        <v>31285.816103753696</v>
      </c>
      <c r="O812" s="418">
        <f t="shared" si="141"/>
        <v>0</v>
      </c>
    </row>
    <row r="813" spans="1:11" ht="30" customHeight="1">
      <c r="A813" s="383"/>
      <c r="B813" s="404"/>
      <c r="C813" s="294"/>
      <c r="D813" s="294"/>
      <c r="E813" s="294"/>
      <c r="F813" s="294"/>
      <c r="G813" s="323"/>
      <c r="H813" s="387"/>
      <c r="I813" s="210"/>
      <c r="J813" s="210"/>
      <c r="K813" s="210"/>
    </row>
    <row r="814" spans="1:11" ht="30" customHeight="1">
      <c r="A814" s="388" t="s">
        <v>23</v>
      </c>
      <c r="B814" s="405">
        <f aca="true" t="shared" si="143" ref="B814:H814">SUM(B801:B803)</f>
        <v>75616.20999999999</v>
      </c>
      <c r="C814" s="347">
        <f t="shared" si="143"/>
        <v>45293.31818</v>
      </c>
      <c r="D814" s="347">
        <f t="shared" si="143"/>
        <v>222211.6327685872</v>
      </c>
      <c r="E814" s="347">
        <f t="shared" si="143"/>
        <v>19017.283122886012</v>
      </c>
      <c r="F814" s="347">
        <f t="shared" si="143"/>
        <v>93289.722780104</v>
      </c>
      <c r="G814" s="347">
        <f t="shared" si="143"/>
        <v>64310.60130288602</v>
      </c>
      <c r="H814" s="389">
        <f t="shared" si="143"/>
        <v>315501.35554869124</v>
      </c>
      <c r="I814" s="336"/>
      <c r="J814" s="336"/>
      <c r="K814" s="336"/>
    </row>
    <row r="815" spans="1:11" ht="30" customHeight="1">
      <c r="A815" s="388" t="s">
        <v>24</v>
      </c>
      <c r="B815" s="405">
        <f>SUM(B804:B806)</f>
        <v>99003.16500000001</v>
      </c>
      <c r="C815" s="334">
        <f aca="true" t="shared" si="144" ref="C815:H815">SUM(C804:C806)</f>
        <v>63739.03344</v>
      </c>
      <c r="D815" s="334">
        <f t="shared" si="144"/>
        <v>309915.7082092809</v>
      </c>
      <c r="E815" s="334">
        <f t="shared" si="144"/>
        <v>21172.43713327021</v>
      </c>
      <c r="F815" s="334">
        <f t="shared" si="144"/>
        <v>103007.53547244932</v>
      </c>
      <c r="G815" s="334">
        <f t="shared" si="144"/>
        <v>84911.47057327021</v>
      </c>
      <c r="H815" s="390">
        <f t="shared" si="144"/>
        <v>412923.24368173024</v>
      </c>
      <c r="I815" s="341"/>
      <c r="J815" s="341"/>
      <c r="K815" s="341"/>
    </row>
    <row r="816" spans="1:11" ht="30" customHeight="1">
      <c r="A816" s="388" t="s">
        <v>25</v>
      </c>
      <c r="B816" s="405">
        <f>SUM(B807:B809)</f>
        <v>63981.643</v>
      </c>
      <c r="C816" s="334">
        <f aca="true" t="shared" si="145" ref="C816:H816">SUM(C807:C809)</f>
        <v>36971.60500000001</v>
      </c>
      <c r="D816" s="334">
        <f t="shared" si="145"/>
        <v>185271.2141856584</v>
      </c>
      <c r="E816" s="334">
        <f t="shared" si="145"/>
        <v>14775.610838502864</v>
      </c>
      <c r="F816" s="334">
        <f t="shared" si="145"/>
        <v>73837.30445941599</v>
      </c>
      <c r="G816" s="334">
        <f t="shared" si="145"/>
        <v>51747.221088448525</v>
      </c>
      <c r="H816" s="390">
        <f t="shared" si="145"/>
        <v>259108.5186450744</v>
      </c>
      <c r="I816" s="341"/>
      <c r="J816" s="341"/>
      <c r="K816" s="341"/>
    </row>
    <row r="817" spans="1:11" ht="30" customHeight="1">
      <c r="A817" s="388" t="s">
        <v>26</v>
      </c>
      <c r="B817" s="406">
        <f>SUM(B810:B812)</f>
        <v>63271.827470000004</v>
      </c>
      <c r="C817" s="343">
        <f aca="true" t="shared" si="146" ref="C817:H817">SUM(C810:C812)</f>
        <v>32390.645969999998</v>
      </c>
      <c r="D817" s="343">
        <f t="shared" si="146"/>
        <v>177289.0945220127</v>
      </c>
      <c r="E817" s="343">
        <f t="shared" si="146"/>
        <v>12121.43601146165</v>
      </c>
      <c r="F817" s="343">
        <f t="shared" si="146"/>
        <v>65938.556727976</v>
      </c>
      <c r="G817" s="343">
        <f t="shared" si="146"/>
        <v>44512.081981461655</v>
      </c>
      <c r="H817" s="391">
        <f t="shared" si="146"/>
        <v>243227.65124998867</v>
      </c>
      <c r="I817" s="427"/>
      <c r="J817" s="427"/>
      <c r="K817" s="427"/>
    </row>
    <row r="818" spans="1:11" ht="30" customHeight="1">
      <c r="A818" s="383"/>
      <c r="B818" s="404"/>
      <c r="C818" s="294"/>
      <c r="D818" s="294"/>
      <c r="E818" s="294"/>
      <c r="F818" s="294"/>
      <c r="G818" s="365"/>
      <c r="H818" s="387"/>
      <c r="I818" s="210"/>
      <c r="J818" s="210"/>
      <c r="K818" s="210"/>
    </row>
    <row r="819" spans="1:11" ht="30" customHeight="1">
      <c r="A819" s="392" t="s">
        <v>27</v>
      </c>
      <c r="B819" s="224">
        <f>SUM(B814:B815)</f>
        <v>174619.375</v>
      </c>
      <c r="C819" s="212">
        <f aca="true" t="shared" si="147" ref="C819:H819">SUM(C814:C815)</f>
        <v>109032.35162</v>
      </c>
      <c r="D819" s="212">
        <f t="shared" si="147"/>
        <v>532127.3409778681</v>
      </c>
      <c r="E819" s="212">
        <f t="shared" si="147"/>
        <v>40189.72025615622</v>
      </c>
      <c r="F819" s="212">
        <f t="shared" si="147"/>
        <v>196297.25825255332</v>
      </c>
      <c r="G819" s="212">
        <f t="shared" si="147"/>
        <v>149222.07187615623</v>
      </c>
      <c r="H819" s="393">
        <f t="shared" si="147"/>
        <v>728424.5992304215</v>
      </c>
      <c r="I819" s="217"/>
      <c r="J819" s="217"/>
      <c r="K819" s="217"/>
    </row>
    <row r="820" spans="1:11" ht="30" customHeight="1">
      <c r="A820" s="392" t="s">
        <v>28</v>
      </c>
      <c r="B820" s="224">
        <f>SUM(B816:B817)</f>
        <v>127253.47047</v>
      </c>
      <c r="C820" s="212">
        <f aca="true" t="shared" si="148" ref="C820:H820">SUM(C816:C817)</f>
        <v>69362.25097000001</v>
      </c>
      <c r="D820" s="212">
        <f t="shared" si="148"/>
        <v>362560.3087076711</v>
      </c>
      <c r="E820" s="212">
        <f t="shared" si="148"/>
        <v>26897.046849964514</v>
      </c>
      <c r="F820" s="212">
        <f t="shared" si="148"/>
        <v>139775.86118739197</v>
      </c>
      <c r="G820" s="212">
        <f t="shared" si="148"/>
        <v>96259.30306991018</v>
      </c>
      <c r="H820" s="393">
        <f t="shared" si="148"/>
        <v>502336.16989506304</v>
      </c>
      <c r="I820" s="217"/>
      <c r="J820" s="217"/>
      <c r="K820" s="217"/>
    </row>
    <row r="821" spans="1:11" ht="30" customHeight="1" thickBot="1">
      <c r="A821" s="383"/>
      <c r="B821" s="200"/>
      <c r="C821" s="200"/>
      <c r="D821" s="200"/>
      <c r="E821" s="200"/>
      <c r="F821" s="200"/>
      <c r="G821" s="200"/>
      <c r="H821" s="394"/>
      <c r="I821" s="429"/>
      <c r="J821" s="429"/>
      <c r="K821" s="429"/>
    </row>
    <row r="822" spans="1:11" ht="30" customHeight="1" thickBot="1">
      <c r="A822" s="400" t="s">
        <v>29</v>
      </c>
      <c r="B822" s="407">
        <f>B819+B820</f>
        <v>301872.84547</v>
      </c>
      <c r="C822" s="412">
        <f aca="true" t="shared" si="149" ref="C822:H822">C819+C820</f>
        <v>178394.60259000002</v>
      </c>
      <c r="D822" s="412">
        <f t="shared" si="149"/>
        <v>894687.6496855392</v>
      </c>
      <c r="E822" s="412">
        <f t="shared" si="149"/>
        <v>67086.76710612074</v>
      </c>
      <c r="F822" s="412">
        <f t="shared" si="149"/>
        <v>336073.1194399453</v>
      </c>
      <c r="G822" s="412">
        <f t="shared" si="149"/>
        <v>245481.3749460664</v>
      </c>
      <c r="H822" s="412">
        <f t="shared" si="149"/>
        <v>1230760.7691254844</v>
      </c>
      <c r="I822" s="434"/>
      <c r="J822" s="434"/>
      <c r="K822" s="434"/>
    </row>
    <row r="823" spans="1:11" ht="15.75">
      <c r="A823" s="397" t="s">
        <v>64</v>
      </c>
      <c r="B823" s="396">
        <f aca="true" t="shared" si="150" ref="B823:H823">SUM(B801:B812)-B822</f>
        <v>0</v>
      </c>
      <c r="C823" s="396">
        <f t="shared" si="150"/>
        <v>0</v>
      </c>
      <c r="D823" s="396">
        <f t="shared" si="150"/>
        <v>0</v>
      </c>
      <c r="E823" s="396">
        <f t="shared" si="150"/>
        <v>0</v>
      </c>
      <c r="F823" s="396">
        <f t="shared" si="150"/>
        <v>0</v>
      </c>
      <c r="G823" s="396">
        <f t="shared" si="150"/>
        <v>0</v>
      </c>
      <c r="H823" s="396">
        <f t="shared" si="150"/>
        <v>0</v>
      </c>
      <c r="I823" s="396"/>
      <c r="J823" s="396"/>
      <c r="K823" s="396"/>
    </row>
    <row r="824" spans="1:11" ht="19.5">
      <c r="A824" s="190" t="s">
        <v>62</v>
      </c>
      <c r="B824" s="409"/>
      <c r="C824" s="410"/>
      <c r="D824" s="410"/>
      <c r="E824" s="410"/>
      <c r="F824" s="410"/>
      <c r="G824" s="410"/>
      <c r="H824" s="410"/>
      <c r="I824" s="410"/>
      <c r="J824" s="410"/>
      <c r="K824" s="410"/>
    </row>
    <row r="825" spans="1:11" ht="15.75">
      <c r="A825" s="398" t="s">
        <v>56</v>
      </c>
      <c r="B825" s="395"/>
      <c r="C825" s="395"/>
      <c r="D825" s="395"/>
      <c r="E825" s="395"/>
      <c r="F825" s="395"/>
      <c r="G825" s="399"/>
      <c r="H825" s="395"/>
      <c r="I825" s="395"/>
      <c r="J825" s="395"/>
      <c r="K825" s="395"/>
    </row>
    <row r="827" ht="16.5" thickBot="1"/>
    <row r="828" spans="1:11" ht="19.5">
      <c r="A828" s="441" t="s">
        <v>48</v>
      </c>
      <c r="B828" s="442"/>
      <c r="C828" s="442"/>
      <c r="D828" s="442"/>
      <c r="E828" s="442"/>
      <c r="F828" s="442"/>
      <c r="G828" s="442"/>
      <c r="H828" s="443"/>
      <c r="I828" s="433"/>
      <c r="J828" s="433"/>
      <c r="K828" s="433"/>
    </row>
    <row r="829" spans="1:11" ht="24.75">
      <c r="A829" s="366"/>
      <c r="B829" s="367"/>
      <c r="C829" s="367"/>
      <c r="D829" s="367"/>
      <c r="E829" s="367"/>
      <c r="F829" s="367"/>
      <c r="G829" s="368"/>
      <c r="H829" s="369"/>
      <c r="I829" s="367"/>
      <c r="J829" s="367"/>
      <c r="K829" s="367"/>
    </row>
    <row r="830" spans="1:11" ht="19.5">
      <c r="A830" s="370"/>
      <c r="B830" s="444" t="s">
        <v>49</v>
      </c>
      <c r="C830" s="445"/>
      <c r="D830" s="446"/>
      <c r="E830" s="447" t="s">
        <v>50</v>
      </c>
      <c r="F830" s="448"/>
      <c r="G830" s="449" t="s">
        <v>51</v>
      </c>
      <c r="H830" s="450"/>
      <c r="I830" s="421"/>
      <c r="J830" s="421"/>
      <c r="K830" s="421"/>
    </row>
    <row r="831" spans="1:11" ht="19.5">
      <c r="A831" s="371" t="s">
        <v>1</v>
      </c>
      <c r="B831" s="90" t="s">
        <v>61</v>
      </c>
      <c r="C831" s="451" t="s">
        <v>3</v>
      </c>
      <c r="D831" s="452"/>
      <c r="E831" s="453" t="s">
        <v>3</v>
      </c>
      <c r="F831" s="454"/>
      <c r="G831" s="455" t="s">
        <v>3</v>
      </c>
      <c r="H831" s="456"/>
      <c r="I831" s="422"/>
      <c r="J831" s="422"/>
      <c r="K831" s="422"/>
    </row>
    <row r="832" spans="1:11" ht="20.25">
      <c r="A832" s="372">
        <v>2016</v>
      </c>
      <c r="B832" s="90" t="s">
        <v>53</v>
      </c>
      <c r="C832" s="90" t="s">
        <v>5</v>
      </c>
      <c r="D832" s="90" t="s">
        <v>6</v>
      </c>
      <c r="E832" s="90" t="s">
        <v>5</v>
      </c>
      <c r="F832" s="90" t="s">
        <v>6</v>
      </c>
      <c r="G832" s="320" t="s">
        <v>5</v>
      </c>
      <c r="H832" s="373" t="s">
        <v>6</v>
      </c>
      <c r="I832" s="422"/>
      <c r="J832" s="422"/>
      <c r="K832" s="422"/>
    </row>
    <row r="833" spans="1:15" ht="15.75">
      <c r="A833" s="374" t="s">
        <v>7</v>
      </c>
      <c r="B833" s="295" t="s">
        <v>8</v>
      </c>
      <c r="C833" s="295" t="s">
        <v>9</v>
      </c>
      <c r="D833" s="295" t="s">
        <v>10</v>
      </c>
      <c r="E833" s="295">
        <v>5</v>
      </c>
      <c r="F833" s="290">
        <v>6</v>
      </c>
      <c r="G833" s="321">
        <v>7</v>
      </c>
      <c r="H833" s="375">
        <v>9</v>
      </c>
      <c r="I833" s="436"/>
      <c r="J833" s="435"/>
      <c r="K833" s="435"/>
      <c r="L833" s="457" t="s">
        <v>67</v>
      </c>
      <c r="M833" s="458"/>
      <c r="N833" s="457" t="s">
        <v>68</v>
      </c>
      <c r="O833" s="458"/>
    </row>
    <row r="834" spans="1:15" ht="30" customHeight="1">
      <c r="A834" s="376" t="s">
        <v>11</v>
      </c>
      <c r="B834" s="358">
        <v>30074.952</v>
      </c>
      <c r="C834" s="207">
        <v>13232.028279999999</v>
      </c>
      <c r="D834" s="207">
        <v>75063.97322961199</v>
      </c>
      <c r="E834" s="356">
        <v>279.28069254204183</v>
      </c>
      <c r="F834" s="357">
        <v>1584.3323483840002</v>
      </c>
      <c r="G834" s="357">
        <f aca="true" t="shared" si="151" ref="G834:G845">SUM(C834,E834)</f>
        <v>13511.30897254204</v>
      </c>
      <c r="H834" s="377">
        <f>SUM(F834,D834)</f>
        <v>76648.305577996</v>
      </c>
      <c r="I834" s="223">
        <v>13645.344548764391</v>
      </c>
      <c r="J834" s="223">
        <f>I834-G834</f>
        <v>134.03557622235166</v>
      </c>
      <c r="K834" s="223"/>
      <c r="L834" s="416"/>
      <c r="M834" s="417">
        <f>L834-G834</f>
        <v>-13511.30897254204</v>
      </c>
      <c r="N834" s="416">
        <f>'[5]Impcal-Jan Revised'!$H$22</f>
        <v>103760.265172791</v>
      </c>
      <c r="O834" s="417">
        <f>N834-H834</f>
        <v>27111.959594795</v>
      </c>
    </row>
    <row r="835" spans="1:15" ht="30" customHeight="1">
      <c r="A835" s="378" t="s">
        <v>12</v>
      </c>
      <c r="B835" s="200">
        <v>20011.609</v>
      </c>
      <c r="C835" s="207">
        <v>8029.2925700000005</v>
      </c>
      <c r="D835" s="207">
        <v>46396.8656511165</v>
      </c>
      <c r="E835" s="207">
        <v>3534.7474474954684</v>
      </c>
      <c r="F835" s="291">
        <v>20427.597536544003</v>
      </c>
      <c r="G835" s="291">
        <f t="shared" si="151"/>
        <v>11564.040017495468</v>
      </c>
      <c r="H835" s="377">
        <f>SUM(F835,D835)</f>
        <v>66824.4631876605</v>
      </c>
      <c r="I835" s="223">
        <v>12547.89820348918</v>
      </c>
      <c r="J835" s="223">
        <f aca="true" t="shared" si="152" ref="J835:J845">I835-G835</f>
        <v>983.8581859937112</v>
      </c>
      <c r="K835" s="223"/>
      <c r="L835" s="416"/>
      <c r="M835" s="417">
        <f aca="true" t="shared" si="153" ref="M835:M845">L835-G835</f>
        <v>-11564.040017495468</v>
      </c>
      <c r="N835" s="416">
        <f>'[5]Imcal-Feb'!$H$21</f>
        <v>111109.4821270712</v>
      </c>
      <c r="O835" s="417">
        <f aca="true" t="shared" si="154" ref="O835:O845">N835-H835</f>
        <v>44285.0189394107</v>
      </c>
    </row>
    <row r="836" spans="1:15" ht="30" customHeight="1">
      <c r="A836" s="381" t="s">
        <v>13</v>
      </c>
      <c r="B836" s="403">
        <v>30852.547</v>
      </c>
      <c r="C836" s="350">
        <v>13000.043549999999</v>
      </c>
      <c r="D836" s="350">
        <v>76314.675653307</v>
      </c>
      <c r="E836" s="350">
        <v>5750.519255540336</v>
      </c>
      <c r="F836" s="350">
        <v>33757.477329232</v>
      </c>
      <c r="G836" s="350">
        <f t="shared" si="151"/>
        <v>18750.562805540336</v>
      </c>
      <c r="H836" s="382">
        <f>SUM(F836,D836)</f>
        <v>110072.152982539</v>
      </c>
      <c r="I836" s="199">
        <v>20783.915789949373</v>
      </c>
      <c r="J836" s="223">
        <f t="shared" si="152"/>
        <v>2033.3529844090372</v>
      </c>
      <c r="K836" s="199"/>
      <c r="L836" s="416"/>
      <c r="M836" s="417">
        <f t="shared" si="153"/>
        <v>-18750.562805540336</v>
      </c>
      <c r="N836" s="416">
        <f>'[5]Impcal-Mar'!$H$21</f>
        <v>100631.677755664</v>
      </c>
      <c r="O836" s="417">
        <f t="shared" si="154"/>
        <v>-9440.475226875002</v>
      </c>
    </row>
    <row r="837" spans="1:15" ht="30" customHeight="1">
      <c r="A837" s="378" t="s">
        <v>14</v>
      </c>
      <c r="B837" s="359">
        <v>36751.709</v>
      </c>
      <c r="C837" s="207">
        <v>16142.195300000001</v>
      </c>
      <c r="D837" s="207">
        <v>97232.06544363037</v>
      </c>
      <c r="E837" s="292">
        <v>1055.7900837424797</v>
      </c>
      <c r="F837" s="207">
        <v>6359.522271248001</v>
      </c>
      <c r="G837" s="322">
        <f t="shared" si="151"/>
        <v>17197.98538374248</v>
      </c>
      <c r="H837" s="380">
        <f aca="true" t="shared" si="155" ref="H837:H842">SUM(F837,D837)</f>
        <v>103591.58771487838</v>
      </c>
      <c r="I837" s="206">
        <v>17722.703999872676</v>
      </c>
      <c r="J837" s="223">
        <f t="shared" si="152"/>
        <v>524.7186161301943</v>
      </c>
      <c r="K837" s="206"/>
      <c r="L837" s="416"/>
      <c r="M837" s="417">
        <f t="shared" si="153"/>
        <v>-17197.98538374248</v>
      </c>
      <c r="N837" s="416">
        <f>'[5]Impcal-Apr'!$H$22</f>
        <v>97943.397404153</v>
      </c>
      <c r="O837" s="417">
        <f t="shared" si="154"/>
        <v>-5648.190310725375</v>
      </c>
    </row>
    <row r="838" spans="1:15" ht="30" customHeight="1">
      <c r="A838" s="378" t="s">
        <v>15</v>
      </c>
      <c r="B838" s="200">
        <v>30796.095</v>
      </c>
      <c r="C838" s="207">
        <v>16006.0736</v>
      </c>
      <c r="D838" s="207">
        <v>97530.77625323585</v>
      </c>
      <c r="E838" s="207">
        <v>1723.1765399855592</v>
      </c>
      <c r="F838" s="291">
        <v>10499.935822246665</v>
      </c>
      <c r="G838" s="291">
        <f t="shared" si="151"/>
        <v>17729.250139985557</v>
      </c>
      <c r="H838" s="377">
        <f t="shared" si="155"/>
        <v>108030.71207548252</v>
      </c>
      <c r="I838" s="223">
        <v>18773.2410143392</v>
      </c>
      <c r="J838" s="223">
        <f t="shared" si="152"/>
        <v>1043.9908743536434</v>
      </c>
      <c r="K838" s="223"/>
      <c r="L838" s="416"/>
      <c r="M838" s="417">
        <f t="shared" si="153"/>
        <v>-17729.250139985557</v>
      </c>
      <c r="N838" s="416">
        <f>'[5]Impcal-May'!$I$22</f>
        <v>156608.02519962227</v>
      </c>
      <c r="O838" s="417">
        <f t="shared" si="154"/>
        <v>48577.31312413975</v>
      </c>
    </row>
    <row r="839" spans="1:15" ht="30" customHeight="1">
      <c r="A839" s="381" t="s">
        <v>16</v>
      </c>
      <c r="B839" s="403">
        <v>39867.554000000004</v>
      </c>
      <c r="C839" s="350">
        <v>19114.76743</v>
      </c>
      <c r="D839" s="350">
        <v>116661.43972645</v>
      </c>
      <c r="E839" s="350">
        <v>823.471677828643</v>
      </c>
      <c r="F839" s="350">
        <v>5025.818894466666</v>
      </c>
      <c r="G839" s="350">
        <f t="shared" si="151"/>
        <v>19938.239107828642</v>
      </c>
      <c r="H839" s="382">
        <f t="shared" si="155"/>
        <v>121687.25862091666</v>
      </c>
      <c r="I839" s="199">
        <v>20422.461646344673</v>
      </c>
      <c r="J839" s="223">
        <f t="shared" si="152"/>
        <v>484.2225385160309</v>
      </c>
      <c r="K839" s="199"/>
      <c r="L839" s="416"/>
      <c r="M839" s="417">
        <f t="shared" si="153"/>
        <v>-19938.239107828642</v>
      </c>
      <c r="N839" s="416">
        <f>'[5]Impcal-Jun Revised'!$H$22</f>
        <v>158371.82107795498</v>
      </c>
      <c r="O839" s="417">
        <f t="shared" si="154"/>
        <v>36684.56245703832</v>
      </c>
    </row>
    <row r="840" spans="1:15" ht="30" customHeight="1">
      <c r="A840" s="378" t="s">
        <v>17</v>
      </c>
      <c r="B840" s="200">
        <v>15932.778999999999</v>
      </c>
      <c r="C840" s="207">
        <v>8175.9312</v>
      </c>
      <c r="D840" s="207">
        <v>49905.8840448</v>
      </c>
      <c r="E840" s="207">
        <v>841.222197745424</v>
      </c>
      <c r="F840" s="207">
        <v>5229.195550408</v>
      </c>
      <c r="G840" s="207">
        <f t="shared" si="151"/>
        <v>9017.153397745424</v>
      </c>
      <c r="H840" s="377">
        <f t="shared" si="155"/>
        <v>55135.07959520799</v>
      </c>
      <c r="I840" s="223">
        <v>9483.023731377238</v>
      </c>
      <c r="J840" s="223">
        <f t="shared" si="152"/>
        <v>465.870333631814</v>
      </c>
      <c r="K840" s="223"/>
      <c r="L840" s="416"/>
      <c r="M840" s="417">
        <f t="shared" si="153"/>
        <v>-9017.153397745424</v>
      </c>
      <c r="N840" s="416">
        <f>'[5]Impcal-Jul'!$H$21</f>
        <v>94817.398568879</v>
      </c>
      <c r="O840" s="417">
        <f t="shared" si="154"/>
        <v>39682.318973671005</v>
      </c>
    </row>
    <row r="841" spans="1:15" ht="30" customHeight="1">
      <c r="A841" s="378" t="s">
        <v>18</v>
      </c>
      <c r="B841" s="200">
        <v>26458.079999999998</v>
      </c>
      <c r="C841" s="207">
        <v>12281.58764</v>
      </c>
      <c r="D841" s="207">
        <v>76344.6822718916</v>
      </c>
      <c r="E841" s="207">
        <v>841.222197745424</v>
      </c>
      <c r="F841" s="291">
        <v>5229.195550408</v>
      </c>
      <c r="G841" s="207">
        <f t="shared" si="151"/>
        <v>13122.809837745424</v>
      </c>
      <c r="H841" s="377">
        <f t="shared" si="155"/>
        <v>81573.87782229959</v>
      </c>
      <c r="I841" s="223">
        <v>13483.580351825887</v>
      </c>
      <c r="J841" s="223">
        <f t="shared" si="152"/>
        <v>360.7705140804628</v>
      </c>
      <c r="K841" s="223"/>
      <c r="L841" s="416"/>
      <c r="M841" s="417">
        <f t="shared" si="153"/>
        <v>-13122.809837745424</v>
      </c>
      <c r="N841" s="416">
        <f>'[5]Impcal-Aug'!$H$21</f>
        <v>100507.8712234528</v>
      </c>
      <c r="O841" s="417">
        <f t="shared" si="154"/>
        <v>18933.993401153217</v>
      </c>
    </row>
    <row r="842" spans="1:15" ht="30" customHeight="1">
      <c r="A842" s="381" t="s">
        <v>19</v>
      </c>
      <c r="B842" s="403">
        <v>24724.887000000002</v>
      </c>
      <c r="C842" s="350">
        <v>12669.27745</v>
      </c>
      <c r="D842" s="350">
        <v>81396.560218564</v>
      </c>
      <c r="E842" s="350">
        <v>469.633162401334</v>
      </c>
      <c r="F842" s="350">
        <v>3017.261012056</v>
      </c>
      <c r="G842" s="350">
        <f t="shared" si="151"/>
        <v>13138.910612401334</v>
      </c>
      <c r="H842" s="382">
        <f t="shared" si="155"/>
        <v>84413.82123062</v>
      </c>
      <c r="I842" s="199">
        <v>13439.324634820405</v>
      </c>
      <c r="J842" s="223">
        <f t="shared" si="152"/>
        <v>300.41402241907053</v>
      </c>
      <c r="K842" s="199"/>
      <c r="L842" s="416"/>
      <c r="M842" s="417">
        <f t="shared" si="153"/>
        <v>-13138.910612401334</v>
      </c>
      <c r="N842" s="416">
        <f>'[5]Impcal-Sep'!$H$21</f>
        <v>63783.2488527426</v>
      </c>
      <c r="O842" s="417">
        <f t="shared" si="154"/>
        <v>-20630.572377877397</v>
      </c>
    </row>
    <row r="843" spans="1:15" ht="30" customHeight="1">
      <c r="A843" s="383" t="s">
        <v>20</v>
      </c>
      <c r="B843" s="200">
        <v>18335.485</v>
      </c>
      <c r="C843" s="207">
        <v>8731.58648</v>
      </c>
      <c r="D843" s="207">
        <v>59454.682080292</v>
      </c>
      <c r="E843" s="207">
        <v>1311.33129549297</v>
      </c>
      <c r="F843" s="292">
        <v>8929.056174032</v>
      </c>
      <c r="G843" s="291">
        <f t="shared" si="151"/>
        <v>10042.91777549297</v>
      </c>
      <c r="H843" s="384">
        <f>SUM(F843,D843)</f>
        <v>68383.738254324</v>
      </c>
      <c r="I843" s="223">
        <v>10521.296528917654</v>
      </c>
      <c r="J843" s="223">
        <f t="shared" si="152"/>
        <v>478.37875342468396</v>
      </c>
      <c r="K843" s="197"/>
      <c r="L843" s="416"/>
      <c r="M843" s="417">
        <f t="shared" si="153"/>
        <v>-10042.91777549297</v>
      </c>
      <c r="N843" s="416">
        <f>'[5]Impcal-Oct'!$H$21</f>
        <v>80312.559889056</v>
      </c>
      <c r="O843" s="417">
        <f t="shared" si="154"/>
        <v>11928.821634732012</v>
      </c>
    </row>
    <row r="844" spans="1:15" ht="30" customHeight="1">
      <c r="A844" s="383" t="s">
        <v>21</v>
      </c>
      <c r="B844" s="200">
        <v>38092.9</v>
      </c>
      <c r="C844" s="207">
        <v>20275.586030000002</v>
      </c>
      <c r="D844" s="207">
        <v>144854.86927412899</v>
      </c>
      <c r="E844" s="207">
        <v>68.6706960585197</v>
      </c>
      <c r="F844" s="292">
        <v>490.603975816</v>
      </c>
      <c r="G844" s="291">
        <f t="shared" si="151"/>
        <v>20344.25672605852</v>
      </c>
      <c r="H844" s="384">
        <f>SUM(F844,D844)</f>
        <v>145345.47324994497</v>
      </c>
      <c r="I844" s="223">
        <v>20468.270667872144</v>
      </c>
      <c r="J844" s="223">
        <f t="shared" si="152"/>
        <v>124.01394181362411</v>
      </c>
      <c r="K844" s="197"/>
      <c r="L844" s="416"/>
      <c r="M844" s="417">
        <f t="shared" si="153"/>
        <v>-20344.25672605852</v>
      </c>
      <c r="N844" s="416">
        <f>'[5]Impcal-Nov'!$H$21</f>
        <v>131629.275257179</v>
      </c>
      <c r="O844" s="417">
        <f t="shared" si="154"/>
        <v>-13716.197992765985</v>
      </c>
    </row>
    <row r="845" spans="1:15" ht="30" customHeight="1">
      <c r="A845" s="385" t="s">
        <v>22</v>
      </c>
      <c r="B845" s="403">
        <f>1159232.521/1000</f>
        <v>1159.232521</v>
      </c>
      <c r="C845" s="350">
        <v>12087.886999999999</v>
      </c>
      <c r="D845" s="350">
        <v>87506.6315704</v>
      </c>
      <c r="E845" s="350">
        <f>'[6]Impcal-Dec'!$F$20/1000</f>
        <v>202.67949536302353</v>
      </c>
      <c r="F845" s="350">
        <f>'[6]Impcal-Dec'!$E$20/1000000</f>
        <v>1467.237402832</v>
      </c>
      <c r="G845" s="350">
        <f t="shared" si="151"/>
        <v>12290.566495363022</v>
      </c>
      <c r="H845" s="386">
        <f>SUM(F845,D845)</f>
        <v>88973.868973232</v>
      </c>
      <c r="I845" s="199">
        <v>12457.188621075991</v>
      </c>
      <c r="J845" s="223">
        <f t="shared" si="152"/>
        <v>166.62212571296914</v>
      </c>
      <c r="K845" s="280"/>
      <c r="L845" s="419"/>
      <c r="M845" s="418">
        <f t="shared" si="153"/>
        <v>-12290.566495363022</v>
      </c>
      <c r="N845" s="419">
        <f>'[5]Impcal-Dec'!$H$21</f>
        <v>31285.816103753696</v>
      </c>
      <c r="O845" s="418">
        <f t="shared" si="154"/>
        <v>-57688.05286947831</v>
      </c>
    </row>
    <row r="846" spans="1:11" ht="30" customHeight="1">
      <c r="A846" s="383"/>
      <c r="B846" s="404"/>
      <c r="C846" s="294"/>
      <c r="D846" s="294"/>
      <c r="E846" s="294"/>
      <c r="F846" s="294"/>
      <c r="G846" s="323"/>
      <c r="H846" s="387"/>
      <c r="I846" s="210"/>
      <c r="J846" s="210"/>
      <c r="K846" s="210"/>
    </row>
    <row r="847" spans="1:11" ht="30" customHeight="1">
      <c r="A847" s="388" t="s">
        <v>23</v>
      </c>
      <c r="B847" s="405">
        <f aca="true" t="shared" si="156" ref="B847:H847">SUM(B834:B836)</f>
        <v>80939.10800000001</v>
      </c>
      <c r="C847" s="347">
        <f t="shared" si="156"/>
        <v>34261.3644</v>
      </c>
      <c r="D847" s="347">
        <f t="shared" si="156"/>
        <v>197775.5145340355</v>
      </c>
      <c r="E847" s="347">
        <f t="shared" si="156"/>
        <v>9564.547395577847</v>
      </c>
      <c r="F847" s="347">
        <f t="shared" si="156"/>
        <v>55769.407214160005</v>
      </c>
      <c r="G847" s="347">
        <f t="shared" si="156"/>
        <v>43825.91179557784</v>
      </c>
      <c r="H847" s="389">
        <f t="shared" si="156"/>
        <v>253544.9217481955</v>
      </c>
      <c r="I847" s="336"/>
      <c r="J847" s="336"/>
      <c r="K847" s="336"/>
    </row>
    <row r="848" spans="1:11" ht="30" customHeight="1">
      <c r="A848" s="388" t="s">
        <v>24</v>
      </c>
      <c r="B848" s="405">
        <f>SUM(B837:B839)</f>
        <v>107415.35800000001</v>
      </c>
      <c r="C848" s="334">
        <f aca="true" t="shared" si="157" ref="C848:H848">SUM(C837:C839)</f>
        <v>51263.03633</v>
      </c>
      <c r="D848" s="334">
        <f t="shared" si="157"/>
        <v>311424.2814233162</v>
      </c>
      <c r="E848" s="334">
        <f t="shared" si="157"/>
        <v>3602.438301556682</v>
      </c>
      <c r="F848" s="334">
        <f t="shared" si="157"/>
        <v>21885.27698796133</v>
      </c>
      <c r="G848" s="334">
        <f t="shared" si="157"/>
        <v>54865.47463155669</v>
      </c>
      <c r="H848" s="390">
        <f t="shared" si="157"/>
        <v>333309.5584112776</v>
      </c>
      <c r="I848" s="341"/>
      <c r="J848" s="341"/>
      <c r="K848" s="341"/>
    </row>
    <row r="849" spans="1:11" ht="30" customHeight="1">
      <c r="A849" s="388" t="s">
        <v>25</v>
      </c>
      <c r="B849" s="405">
        <f>SUM(B840:B842)</f>
        <v>67115.746</v>
      </c>
      <c r="C849" s="334">
        <f aca="true" t="shared" si="158" ref="C849:H849">SUM(C840:C842)</f>
        <v>33126.79629</v>
      </c>
      <c r="D849" s="334">
        <f t="shared" si="158"/>
        <v>207647.12653525558</v>
      </c>
      <c r="E849" s="334">
        <f t="shared" si="158"/>
        <v>2152.077557892182</v>
      </c>
      <c r="F849" s="334">
        <f t="shared" si="158"/>
        <v>13475.652112872</v>
      </c>
      <c r="G849" s="334">
        <f t="shared" si="158"/>
        <v>35278.87384789218</v>
      </c>
      <c r="H849" s="390">
        <f t="shared" si="158"/>
        <v>221122.7786481276</v>
      </c>
      <c r="I849" s="341"/>
      <c r="J849" s="341"/>
      <c r="K849" s="341"/>
    </row>
    <row r="850" spans="1:11" ht="30" customHeight="1">
      <c r="A850" s="388" t="s">
        <v>26</v>
      </c>
      <c r="B850" s="406">
        <f>SUM(B843:B845)</f>
        <v>57587.617521</v>
      </c>
      <c r="C850" s="343">
        <f aca="true" t="shared" si="159" ref="C850:H850">SUM(C843:C845)</f>
        <v>41095.05951000001</v>
      </c>
      <c r="D850" s="343">
        <f t="shared" si="159"/>
        <v>291816.182924821</v>
      </c>
      <c r="E850" s="343">
        <f t="shared" si="159"/>
        <v>1582.6814869145132</v>
      </c>
      <c r="F850" s="343">
        <f t="shared" si="159"/>
        <v>10886.897552680002</v>
      </c>
      <c r="G850" s="343">
        <f t="shared" si="159"/>
        <v>42677.74099691451</v>
      </c>
      <c r="H850" s="391">
        <f t="shared" si="159"/>
        <v>302703.080477501</v>
      </c>
      <c r="I850" s="427"/>
      <c r="J850" s="427"/>
      <c r="K850" s="427"/>
    </row>
    <row r="851" spans="1:11" ht="30" customHeight="1">
      <c r="A851" s="383"/>
      <c r="B851" s="404"/>
      <c r="C851" s="294"/>
      <c r="D851" s="294"/>
      <c r="E851" s="294"/>
      <c r="F851" s="294"/>
      <c r="G851" s="365"/>
      <c r="H851" s="387"/>
      <c r="I851" s="210"/>
      <c r="J851" s="210"/>
      <c r="K851" s="210"/>
    </row>
    <row r="852" spans="1:11" ht="30" customHeight="1">
      <c r="A852" s="392" t="s">
        <v>27</v>
      </c>
      <c r="B852" s="224">
        <f>SUM(B847:B848)</f>
        <v>188354.46600000001</v>
      </c>
      <c r="C852" s="212">
        <f aca="true" t="shared" si="160" ref="C852:H852">SUM(C847:C848)</f>
        <v>85524.40073</v>
      </c>
      <c r="D852" s="212">
        <f t="shared" si="160"/>
        <v>509199.7959573517</v>
      </c>
      <c r="E852" s="212">
        <f t="shared" si="160"/>
        <v>13166.985697134529</v>
      </c>
      <c r="F852" s="212">
        <f t="shared" si="160"/>
        <v>77654.68420212134</v>
      </c>
      <c r="G852" s="212">
        <f t="shared" si="160"/>
        <v>98691.38642713454</v>
      </c>
      <c r="H852" s="393">
        <f t="shared" si="160"/>
        <v>586854.4801594731</v>
      </c>
      <c r="I852" s="217"/>
      <c r="J852" s="217"/>
      <c r="K852" s="217"/>
    </row>
    <row r="853" spans="1:11" ht="30" customHeight="1">
      <c r="A853" s="392" t="s">
        <v>28</v>
      </c>
      <c r="B853" s="224">
        <f>SUM(B849:B850)</f>
        <v>124703.36352099999</v>
      </c>
      <c r="C853" s="212">
        <f aca="true" t="shared" si="161" ref="C853:H853">SUM(C849:C850)</f>
        <v>74221.8558</v>
      </c>
      <c r="D853" s="212">
        <f t="shared" si="161"/>
        <v>499463.30946007656</v>
      </c>
      <c r="E853" s="212">
        <f t="shared" si="161"/>
        <v>3734.7590448066953</v>
      </c>
      <c r="F853" s="212">
        <f t="shared" si="161"/>
        <v>24362.549665552004</v>
      </c>
      <c r="G853" s="212">
        <f t="shared" si="161"/>
        <v>77956.6148448067</v>
      </c>
      <c r="H853" s="393">
        <f t="shared" si="161"/>
        <v>523825.8591256286</v>
      </c>
      <c r="I853" s="217"/>
      <c r="J853" s="217"/>
      <c r="K853" s="217"/>
    </row>
    <row r="854" spans="1:11" ht="30" customHeight="1" thickBot="1">
      <c r="A854" s="383"/>
      <c r="B854" s="200"/>
      <c r="C854" s="200"/>
      <c r="D854" s="200"/>
      <c r="E854" s="200"/>
      <c r="F854" s="200"/>
      <c r="G854" s="200"/>
      <c r="H854" s="394"/>
      <c r="I854" s="429"/>
      <c r="J854" s="429"/>
      <c r="K854" s="429"/>
    </row>
    <row r="855" spans="1:11" ht="30" customHeight="1" thickBot="1">
      <c r="A855" s="400" t="s">
        <v>29</v>
      </c>
      <c r="B855" s="407">
        <f>B852+B853</f>
        <v>313057.82952100004</v>
      </c>
      <c r="C855" s="412">
        <f aca="true" t="shared" si="162" ref="C855:H855">C852+C853</f>
        <v>159746.25653</v>
      </c>
      <c r="D855" s="412">
        <f t="shared" si="162"/>
        <v>1008663.1054174283</v>
      </c>
      <c r="E855" s="412">
        <f t="shared" si="162"/>
        <v>16901.744741941224</v>
      </c>
      <c r="F855" s="412">
        <f t="shared" si="162"/>
        <v>102017.23386767335</v>
      </c>
      <c r="G855" s="412">
        <f t="shared" si="162"/>
        <v>176648.00127194123</v>
      </c>
      <c r="H855" s="437">
        <f t="shared" si="162"/>
        <v>1110680.3392851017</v>
      </c>
      <c r="I855" s="434"/>
      <c r="J855" s="434"/>
      <c r="K855" s="434"/>
    </row>
    <row r="856" spans="1:11" ht="15.75">
      <c r="A856" s="397" t="s">
        <v>64</v>
      </c>
      <c r="B856" s="396">
        <f aca="true" t="shared" si="163" ref="B856:H856">SUM(B834:B845)-B855</f>
        <v>0</v>
      </c>
      <c r="C856" s="396">
        <f t="shared" si="163"/>
        <v>0</v>
      </c>
      <c r="D856" s="396">
        <f t="shared" si="163"/>
        <v>0</v>
      </c>
      <c r="E856" s="396">
        <f t="shared" si="163"/>
        <v>0</v>
      </c>
      <c r="F856" s="396">
        <f t="shared" si="163"/>
        <v>0</v>
      </c>
      <c r="G856" s="396">
        <f t="shared" si="163"/>
        <v>0</v>
      </c>
      <c r="H856" s="396">
        <f t="shared" si="163"/>
        <v>0</v>
      </c>
      <c r="I856" s="396"/>
      <c r="J856" s="396"/>
      <c r="K856" s="396"/>
    </row>
    <row r="857" spans="1:11" ht="19.5">
      <c r="A857" s="190" t="s">
        <v>62</v>
      </c>
      <c r="B857" s="409"/>
      <c r="C857" s="410"/>
      <c r="D857" s="410"/>
      <c r="E857" s="410"/>
      <c r="F857" s="410"/>
      <c r="G857" s="410"/>
      <c r="H857" s="410"/>
      <c r="I857" s="410"/>
      <c r="J857" s="410"/>
      <c r="K857" s="410"/>
    </row>
    <row r="858" spans="1:11" ht="15.75">
      <c r="A858" s="398" t="s">
        <v>56</v>
      </c>
      <c r="B858" s="395"/>
      <c r="C858" s="395"/>
      <c r="D858" s="395"/>
      <c r="E858" s="395"/>
      <c r="F858" s="395"/>
      <c r="G858" s="399"/>
      <c r="H858" s="395"/>
      <c r="I858" s="395"/>
      <c r="J858" s="395"/>
      <c r="K858" s="395"/>
    </row>
    <row r="859" ht="16.5" thickBot="1"/>
    <row r="860" spans="1:8" ht="19.5">
      <c r="A860" s="441" t="s">
        <v>48</v>
      </c>
      <c r="B860" s="442"/>
      <c r="C860" s="442"/>
      <c r="D860" s="442"/>
      <c r="E860" s="442"/>
      <c r="F860" s="442"/>
      <c r="G860" s="442"/>
      <c r="H860" s="443"/>
    </row>
    <row r="861" spans="1:8" ht="24.75">
      <c r="A861" s="366"/>
      <c r="B861" s="367"/>
      <c r="C861" s="367"/>
      <c r="D861" s="367"/>
      <c r="E861" s="367"/>
      <c r="F861" s="367"/>
      <c r="G861" s="368"/>
      <c r="H861" s="369"/>
    </row>
    <row r="862" spans="1:8" ht="30" customHeight="1">
      <c r="A862" s="370"/>
      <c r="B862" s="444" t="s">
        <v>49</v>
      </c>
      <c r="C862" s="445"/>
      <c r="D862" s="446"/>
      <c r="E862" s="447" t="s">
        <v>50</v>
      </c>
      <c r="F862" s="448"/>
      <c r="G862" s="449" t="s">
        <v>51</v>
      </c>
      <c r="H862" s="450"/>
    </row>
    <row r="863" spans="1:8" ht="30" customHeight="1">
      <c r="A863" s="371" t="s">
        <v>1</v>
      </c>
      <c r="B863" s="90" t="s">
        <v>61</v>
      </c>
      <c r="C863" s="451" t="s">
        <v>3</v>
      </c>
      <c r="D863" s="452"/>
      <c r="E863" s="453" t="s">
        <v>3</v>
      </c>
      <c r="F863" s="454"/>
      <c r="G863" s="455" t="s">
        <v>3</v>
      </c>
      <c r="H863" s="456"/>
    </row>
    <row r="864" spans="1:8" ht="30" customHeight="1">
      <c r="A864" s="372">
        <v>2017</v>
      </c>
      <c r="B864" s="90" t="s">
        <v>53</v>
      </c>
      <c r="C864" s="90" t="s">
        <v>5</v>
      </c>
      <c r="D864" s="90" t="s">
        <v>6</v>
      </c>
      <c r="E864" s="90" t="s">
        <v>5</v>
      </c>
      <c r="F864" s="90" t="s">
        <v>6</v>
      </c>
      <c r="G864" s="320" t="s">
        <v>5</v>
      </c>
      <c r="H864" s="373" t="s">
        <v>6</v>
      </c>
    </row>
    <row r="865" spans="1:8" ht="30" customHeight="1">
      <c r="A865" s="374" t="s">
        <v>7</v>
      </c>
      <c r="B865" s="295" t="s">
        <v>8</v>
      </c>
      <c r="C865" s="295" t="s">
        <v>9</v>
      </c>
      <c r="D865" s="295" t="s">
        <v>10</v>
      </c>
      <c r="E865" s="295">
        <v>5</v>
      </c>
      <c r="F865" s="290">
        <v>6</v>
      </c>
      <c r="G865" s="321">
        <v>7</v>
      </c>
      <c r="H865" s="375">
        <v>9</v>
      </c>
    </row>
    <row r="866" spans="1:10" ht="30" customHeight="1">
      <c r="A866" s="376" t="s">
        <v>11</v>
      </c>
      <c r="B866" s="358">
        <v>28264.739999999998</v>
      </c>
      <c r="C866" s="207">
        <v>15743.5462</v>
      </c>
      <c r="D866" s="207">
        <v>114324.279698692</v>
      </c>
      <c r="E866" s="356">
        <v>96.0653440056406</v>
      </c>
      <c r="F866" s="357">
        <v>697.593</v>
      </c>
      <c r="G866" s="357">
        <f aca="true" t="shared" si="164" ref="G866:G877">SUM(C866,E866)</f>
        <v>15839.611544005642</v>
      </c>
      <c r="H866" s="377">
        <f>SUM(F866,D866)</f>
        <v>115021.872698692</v>
      </c>
      <c r="J866" s="439">
        <v>871992332.4400002</v>
      </c>
    </row>
    <row r="867" spans="1:8" ht="30" customHeight="1">
      <c r="A867" s="378" t="s">
        <v>12</v>
      </c>
      <c r="B867" s="200">
        <v>22900.811999999998</v>
      </c>
      <c r="C867" s="207">
        <v>13105.14734</v>
      </c>
      <c r="D867" s="207">
        <v>95052.5510173338</v>
      </c>
      <c r="E867" s="207">
        <v>2.006</v>
      </c>
      <c r="F867" s="291">
        <v>14.552</v>
      </c>
      <c r="G867" s="291">
        <f t="shared" si="164"/>
        <v>13107.153339999999</v>
      </c>
      <c r="H867" s="377">
        <f>SUM(F867,D867)</f>
        <v>95067.1030173338</v>
      </c>
    </row>
    <row r="868" spans="1:8" ht="30" customHeight="1">
      <c r="A868" s="381" t="s">
        <v>13</v>
      </c>
      <c r="B868" s="403">
        <v>31854.797</v>
      </c>
      <c r="C868" s="350">
        <v>17681.98822</v>
      </c>
      <c r="D868" s="350">
        <v>128212.450222984</v>
      </c>
      <c r="E868" s="350">
        <v>260.371</v>
      </c>
      <c r="F868" s="350">
        <v>1887.962</v>
      </c>
      <c r="G868" s="350">
        <f t="shared" si="164"/>
        <v>17942.35922</v>
      </c>
      <c r="H868" s="382">
        <f>SUM(F868,D868)</f>
        <v>130100.412222984</v>
      </c>
    </row>
    <row r="869" spans="1:8" ht="30" customHeight="1">
      <c r="A869" s="378" t="s">
        <v>14</v>
      </c>
      <c r="B869" s="359">
        <v>27082.563000000002</v>
      </c>
      <c r="C869" s="207">
        <v>14747.39012</v>
      </c>
      <c r="D869" s="207">
        <v>107166.334524016</v>
      </c>
      <c r="E869" s="292">
        <v>156.203</v>
      </c>
      <c r="F869" s="207">
        <v>1135.096</v>
      </c>
      <c r="G869" s="322">
        <f t="shared" si="164"/>
        <v>14903.59312</v>
      </c>
      <c r="H869" s="380">
        <f aca="true" t="shared" si="165" ref="H869:H874">SUM(F869,D869)</f>
        <v>108301.430524016</v>
      </c>
    </row>
    <row r="870" spans="1:8" ht="30" customHeight="1">
      <c r="A870" s="378" t="s">
        <v>15</v>
      </c>
      <c r="B870" s="200">
        <v>23529.638</v>
      </c>
      <c r="C870" s="207">
        <v>12915.39572</v>
      </c>
      <c r="D870" s="207">
        <v>94274.1258380564</v>
      </c>
      <c r="E870" s="207">
        <v>245.911</v>
      </c>
      <c r="F870" s="291">
        <v>1794.997</v>
      </c>
      <c r="G870" s="291">
        <f t="shared" si="164"/>
        <v>13161.30672</v>
      </c>
      <c r="H870" s="377">
        <f t="shared" si="165"/>
        <v>96069.1228380564</v>
      </c>
    </row>
    <row r="871" spans="1:8" ht="30" customHeight="1">
      <c r="A871" s="381" t="s">
        <v>16</v>
      </c>
      <c r="B871" s="403">
        <v>21790.351</v>
      </c>
      <c r="C871" s="350">
        <v>11719.19854</v>
      </c>
      <c r="D871" s="350">
        <v>85856.8296066503</v>
      </c>
      <c r="E871" s="350">
        <v>205.067</v>
      </c>
      <c r="F871" s="350">
        <v>1503.789</v>
      </c>
      <c r="G871" s="350">
        <f t="shared" si="164"/>
        <v>11924.26554</v>
      </c>
      <c r="H871" s="382">
        <f t="shared" si="165"/>
        <v>87360.6186066503</v>
      </c>
    </row>
    <row r="872" spans="1:8" ht="30" customHeight="1">
      <c r="A872" s="378" t="s">
        <v>17</v>
      </c>
      <c r="B872" s="200">
        <v>18107.806</v>
      </c>
      <c r="C872" s="207">
        <v>9584.31706</v>
      </c>
      <c r="D872" s="207">
        <v>70745.5045161848</v>
      </c>
      <c r="E872" s="207">
        <v>234.091</v>
      </c>
      <c r="F872" s="207">
        <v>1727.916</v>
      </c>
      <c r="G872" s="207">
        <f t="shared" si="164"/>
        <v>9818.40806</v>
      </c>
      <c r="H872" s="377">
        <f t="shared" si="165"/>
        <v>72473.4205161848</v>
      </c>
    </row>
    <row r="873" spans="1:8" ht="30" customHeight="1">
      <c r="A873" s="378" t="s">
        <v>18</v>
      </c>
      <c r="B873" s="200">
        <v>16181.074999999999</v>
      </c>
      <c r="C873" s="207">
        <v>9256.87951</v>
      </c>
      <c r="D873" s="207">
        <v>68969.2601928084</v>
      </c>
      <c r="E873" s="207">
        <v>7195.272</v>
      </c>
      <c r="F873" s="291">
        <v>53609.058</v>
      </c>
      <c r="G873" s="207">
        <f t="shared" si="164"/>
        <v>16452.15151</v>
      </c>
      <c r="H873" s="377">
        <f t="shared" si="165"/>
        <v>122578.3181928084</v>
      </c>
    </row>
    <row r="874" spans="1:8" ht="30" customHeight="1">
      <c r="A874" s="381" t="s">
        <v>19</v>
      </c>
      <c r="B874" s="403">
        <v>37211.365000000005</v>
      </c>
      <c r="C874" s="350">
        <v>22265.6762</v>
      </c>
      <c r="D874" s="350">
        <v>167048.9370593</v>
      </c>
      <c r="E874" s="350">
        <v>130.300036184853</v>
      </c>
      <c r="F874" s="350">
        <v>977.580125928</v>
      </c>
      <c r="G874" s="350">
        <f t="shared" si="164"/>
        <v>22395.976236184855</v>
      </c>
      <c r="H874" s="382">
        <f t="shared" si="165"/>
        <v>168026.517185228</v>
      </c>
    </row>
    <row r="875" spans="1:8" ht="30" customHeight="1">
      <c r="A875" s="383" t="s">
        <v>20</v>
      </c>
      <c r="B875" s="200">
        <v>18840.886</v>
      </c>
      <c r="C875" s="207">
        <v>10159.65712</v>
      </c>
      <c r="D875" s="207">
        <v>76540.4600789654</v>
      </c>
      <c r="E875" s="207">
        <v>910.8778409327557</v>
      </c>
      <c r="F875" s="292">
        <v>6862.338769224</v>
      </c>
      <c r="G875" s="291">
        <f t="shared" si="164"/>
        <v>11070.534960932755</v>
      </c>
      <c r="H875" s="384">
        <f>SUM(F875,D875)</f>
        <v>83402.79884818941</v>
      </c>
    </row>
    <row r="876" spans="1:8" ht="30" customHeight="1">
      <c r="A876" s="383" t="s">
        <v>21</v>
      </c>
      <c r="B876" s="200">
        <v>42599.211</v>
      </c>
      <c r="C876" s="438">
        <v>27170.236</v>
      </c>
      <c r="D876" s="438">
        <v>206178.076747705</v>
      </c>
      <c r="E876" s="207">
        <v>5750.999750832</v>
      </c>
      <c r="F876" s="292">
        <v>762.896431598055</v>
      </c>
      <c r="G876" s="291">
        <f t="shared" si="164"/>
        <v>32921.235750832</v>
      </c>
      <c r="H876" s="384">
        <f>SUM(F876,D876)</f>
        <v>206940.97317930305</v>
      </c>
    </row>
    <row r="877" spans="1:8" ht="30" customHeight="1">
      <c r="A877" s="385" t="s">
        <v>22</v>
      </c>
      <c r="B877" s="403">
        <v>26984.356999999996</v>
      </c>
      <c r="C877" s="350">
        <v>16093.971</v>
      </c>
      <c r="D877" s="350">
        <v>121372.045</v>
      </c>
      <c r="E877" s="350">
        <v>2395.489055376</v>
      </c>
      <c r="F877" s="350">
        <v>317.642468262697</v>
      </c>
      <c r="G877" s="350">
        <f t="shared" si="164"/>
        <v>18489.460055376</v>
      </c>
      <c r="H877" s="386">
        <f>SUM(F877,D877)</f>
        <v>121689.6874682627</v>
      </c>
    </row>
    <row r="878" spans="1:8" ht="30" customHeight="1">
      <c r="A878" s="383"/>
      <c r="B878" s="404"/>
      <c r="C878" s="294"/>
      <c r="D878" s="294"/>
      <c r="E878" s="294"/>
      <c r="F878" s="294"/>
      <c r="G878" s="323"/>
      <c r="H878" s="387"/>
    </row>
    <row r="879" spans="1:8" ht="30" customHeight="1">
      <c r="A879" s="388" t="s">
        <v>23</v>
      </c>
      <c r="B879" s="405">
        <f aca="true" t="shared" si="166" ref="B879:H879">SUM(B866:B868)</f>
        <v>83020.34899999999</v>
      </c>
      <c r="C879" s="347">
        <f t="shared" si="166"/>
        <v>46530.68176</v>
      </c>
      <c r="D879" s="347">
        <f t="shared" si="166"/>
        <v>337589.2809390098</v>
      </c>
      <c r="E879" s="347">
        <f t="shared" si="166"/>
        <v>358.44234400564056</v>
      </c>
      <c r="F879" s="347">
        <f t="shared" si="166"/>
        <v>2600.107</v>
      </c>
      <c r="G879" s="347">
        <f t="shared" si="166"/>
        <v>46889.12410400564</v>
      </c>
      <c r="H879" s="389">
        <f t="shared" si="166"/>
        <v>340189.3879390098</v>
      </c>
    </row>
    <row r="880" spans="1:8" ht="30" customHeight="1">
      <c r="A880" s="388" t="s">
        <v>24</v>
      </c>
      <c r="B880" s="405">
        <f>SUM(B869:B871)</f>
        <v>72402.552</v>
      </c>
      <c r="C880" s="334">
        <f aca="true" t="shared" si="167" ref="C880:H880">SUM(C869:C871)</f>
        <v>39381.98438</v>
      </c>
      <c r="D880" s="334">
        <f t="shared" si="167"/>
        <v>287297.2899687227</v>
      </c>
      <c r="E880" s="334">
        <f t="shared" si="167"/>
        <v>607.181</v>
      </c>
      <c r="F880" s="334">
        <f t="shared" si="167"/>
        <v>4433.882</v>
      </c>
      <c r="G880" s="334">
        <f t="shared" si="167"/>
        <v>39989.16538</v>
      </c>
      <c r="H880" s="390">
        <f t="shared" si="167"/>
        <v>291731.1719687227</v>
      </c>
    </row>
    <row r="881" spans="1:8" ht="30" customHeight="1">
      <c r="A881" s="388" t="s">
        <v>25</v>
      </c>
      <c r="B881" s="405">
        <f>SUM(B872:B874)</f>
        <v>71500.24600000001</v>
      </c>
      <c r="C881" s="334">
        <f aca="true" t="shared" si="168" ref="C881:H881">SUM(C872:C874)</f>
        <v>41106.87277</v>
      </c>
      <c r="D881" s="334">
        <f t="shared" si="168"/>
        <v>306763.70176829316</v>
      </c>
      <c r="E881" s="334">
        <f t="shared" si="168"/>
        <v>7559.663036184853</v>
      </c>
      <c r="F881" s="334">
        <f t="shared" si="168"/>
        <v>56314.55412592799</v>
      </c>
      <c r="G881" s="334">
        <f t="shared" si="168"/>
        <v>48666.53580618485</v>
      </c>
      <c r="H881" s="390">
        <f t="shared" si="168"/>
        <v>363078.2558942212</v>
      </c>
    </row>
    <row r="882" spans="1:8" ht="30" customHeight="1">
      <c r="A882" s="388" t="s">
        <v>26</v>
      </c>
      <c r="B882" s="406">
        <f>SUM(B875:B877)</f>
        <v>88424.454</v>
      </c>
      <c r="C882" s="343">
        <f aca="true" t="shared" si="169" ref="C882:H882">SUM(C875:C877)</f>
        <v>53423.86412</v>
      </c>
      <c r="D882" s="343">
        <f t="shared" si="169"/>
        <v>404090.5818266704</v>
      </c>
      <c r="E882" s="343">
        <f t="shared" si="169"/>
        <v>9057.366647140756</v>
      </c>
      <c r="F882" s="343">
        <f t="shared" si="169"/>
        <v>7942.877669084752</v>
      </c>
      <c r="G882" s="343">
        <f t="shared" si="169"/>
        <v>62481.23076714075</v>
      </c>
      <c r="H882" s="391">
        <f t="shared" si="169"/>
        <v>412033.45949575515</v>
      </c>
    </row>
    <row r="883" spans="1:8" ht="30" customHeight="1">
      <c r="A883" s="383"/>
      <c r="B883" s="404"/>
      <c r="C883" s="294"/>
      <c r="D883" s="294"/>
      <c r="E883" s="294"/>
      <c r="F883" s="294"/>
      <c r="G883" s="365"/>
      <c r="H883" s="387"/>
    </row>
    <row r="884" spans="1:8" ht="30" customHeight="1">
      <c r="A884" s="392" t="s">
        <v>27</v>
      </c>
      <c r="B884" s="224">
        <f>SUM(B879:B880)</f>
        <v>155422.90099999998</v>
      </c>
      <c r="C884" s="212">
        <f aca="true" t="shared" si="170" ref="C884:H884">SUM(C879:C880)</f>
        <v>85912.66614</v>
      </c>
      <c r="D884" s="212">
        <f t="shared" si="170"/>
        <v>624886.5709077325</v>
      </c>
      <c r="E884" s="212">
        <f t="shared" si="170"/>
        <v>965.6233440056405</v>
      </c>
      <c r="F884" s="212">
        <f t="shared" si="170"/>
        <v>7033.989</v>
      </c>
      <c r="G884" s="212">
        <f t="shared" si="170"/>
        <v>86878.28948400564</v>
      </c>
      <c r="H884" s="393">
        <f t="shared" si="170"/>
        <v>631920.5599077325</v>
      </c>
    </row>
    <row r="885" spans="1:8" ht="30" customHeight="1">
      <c r="A885" s="392" t="s">
        <v>28</v>
      </c>
      <c r="B885" s="224">
        <f>SUM(B881:B882)</f>
        <v>159924.7</v>
      </c>
      <c r="C885" s="212">
        <f aca="true" t="shared" si="171" ref="C885:H885">SUM(C881:C882)</f>
        <v>94530.73689</v>
      </c>
      <c r="D885" s="212">
        <f t="shared" si="171"/>
        <v>710854.2835949636</v>
      </c>
      <c r="E885" s="212">
        <f t="shared" si="171"/>
        <v>16617.029683325607</v>
      </c>
      <c r="F885" s="212">
        <f t="shared" si="171"/>
        <v>64257.431795012744</v>
      </c>
      <c r="G885" s="212">
        <f t="shared" si="171"/>
        <v>111147.7665733256</v>
      </c>
      <c r="H885" s="393">
        <f t="shared" si="171"/>
        <v>775111.7153899763</v>
      </c>
    </row>
    <row r="886" spans="1:8" ht="30" customHeight="1" thickBot="1">
      <c r="A886" s="383"/>
      <c r="B886" s="200"/>
      <c r="C886" s="200"/>
      <c r="D886" s="200"/>
      <c r="E886" s="200"/>
      <c r="F886" s="200"/>
      <c r="G886" s="200"/>
      <c r="H886" s="394"/>
    </row>
    <row r="887" spans="1:8" ht="30" customHeight="1" thickBot="1">
      <c r="A887" s="400" t="s">
        <v>29</v>
      </c>
      <c r="B887" s="407">
        <f>B884+B885</f>
        <v>315347.601</v>
      </c>
      <c r="C887" s="412">
        <f aca="true" t="shared" si="172" ref="C887:H887">C884+C885</f>
        <v>180443.40303</v>
      </c>
      <c r="D887" s="412">
        <f t="shared" si="172"/>
        <v>1335740.854502696</v>
      </c>
      <c r="E887" s="412">
        <f t="shared" si="172"/>
        <v>17582.65302733125</v>
      </c>
      <c r="F887" s="412">
        <f t="shared" si="172"/>
        <v>71291.42079501275</v>
      </c>
      <c r="G887" s="412">
        <f t="shared" si="172"/>
        <v>198026.05605733124</v>
      </c>
      <c r="H887" s="437">
        <f t="shared" si="172"/>
        <v>1407032.2752977088</v>
      </c>
    </row>
    <row r="888" spans="1:8" ht="15.75">
      <c r="A888" s="397" t="s">
        <v>64</v>
      </c>
      <c r="B888" s="396">
        <f aca="true" t="shared" si="173" ref="B888:H888">SUM(B866:B877)-B887</f>
        <v>0</v>
      </c>
      <c r="C888" s="396">
        <f t="shared" si="173"/>
        <v>0</v>
      </c>
      <c r="D888" s="396">
        <f t="shared" si="173"/>
        <v>0</v>
      </c>
      <c r="E888" s="396">
        <f t="shared" si="173"/>
        <v>0</v>
      </c>
      <c r="F888" s="396">
        <f t="shared" si="173"/>
        <v>0</v>
      </c>
      <c r="G888" s="396">
        <f t="shared" si="173"/>
        <v>0</v>
      </c>
      <c r="H888" s="396">
        <f t="shared" si="173"/>
        <v>0</v>
      </c>
    </row>
    <row r="889" spans="1:8" ht="19.5">
      <c r="A889" s="190" t="s">
        <v>62</v>
      </c>
      <c r="B889" s="409"/>
      <c r="C889" s="410"/>
      <c r="D889" s="410"/>
      <c r="E889" s="410"/>
      <c r="F889" s="410"/>
      <c r="G889" s="410"/>
      <c r="H889" s="410"/>
    </row>
    <row r="890" spans="1:8" ht="15.75">
      <c r="A890" s="398" t="s">
        <v>56</v>
      </c>
      <c r="B890" s="395"/>
      <c r="C890" s="395"/>
      <c r="D890" s="395"/>
      <c r="E890" s="395"/>
      <c r="F890" s="395"/>
      <c r="G890" s="399"/>
      <c r="H890" s="395"/>
    </row>
    <row r="891" ht="16.5" thickBot="1"/>
    <row r="892" spans="1:8" ht="30" customHeight="1">
      <c r="A892" s="441" t="s">
        <v>48</v>
      </c>
      <c r="B892" s="442"/>
      <c r="C892" s="442"/>
      <c r="D892" s="442"/>
      <c r="E892" s="442"/>
      <c r="F892" s="442"/>
      <c r="G892" s="442"/>
      <c r="H892" s="443"/>
    </row>
    <row r="893" spans="1:8" ht="30" customHeight="1">
      <c r="A893" s="366"/>
      <c r="B893" s="367"/>
      <c r="C893" s="367"/>
      <c r="D893" s="367"/>
      <c r="E893" s="367"/>
      <c r="F893" s="367"/>
      <c r="G893" s="368"/>
      <c r="H893" s="369"/>
    </row>
    <row r="894" spans="1:8" ht="30" customHeight="1">
      <c r="A894" s="370"/>
      <c r="B894" s="444" t="s">
        <v>49</v>
      </c>
      <c r="C894" s="445"/>
      <c r="D894" s="446"/>
      <c r="E894" s="447" t="s">
        <v>50</v>
      </c>
      <c r="F894" s="448"/>
      <c r="G894" s="449" t="s">
        <v>51</v>
      </c>
      <c r="H894" s="450"/>
    </row>
    <row r="895" spans="1:8" ht="30" customHeight="1">
      <c r="A895" s="371" t="s">
        <v>1</v>
      </c>
      <c r="B895" s="90" t="s">
        <v>61</v>
      </c>
      <c r="C895" s="451" t="s">
        <v>3</v>
      </c>
      <c r="D895" s="452"/>
      <c r="E895" s="453" t="s">
        <v>3</v>
      </c>
      <c r="F895" s="454"/>
      <c r="G895" s="455" t="s">
        <v>3</v>
      </c>
      <c r="H895" s="456"/>
    </row>
    <row r="896" spans="1:8" ht="30" customHeight="1">
      <c r="A896" s="372">
        <v>2018</v>
      </c>
      <c r="B896" s="90" t="s">
        <v>53</v>
      </c>
      <c r="C896" s="90" t="s">
        <v>5</v>
      </c>
      <c r="D896" s="90" t="s">
        <v>6</v>
      </c>
      <c r="E896" s="90" t="s">
        <v>5</v>
      </c>
      <c r="F896" s="90" t="s">
        <v>6</v>
      </c>
      <c r="G896" s="320" t="s">
        <v>5</v>
      </c>
      <c r="H896" s="373" t="s">
        <v>6</v>
      </c>
    </row>
    <row r="897" spans="1:8" ht="30" customHeight="1">
      <c r="A897" s="374" t="s">
        <v>7</v>
      </c>
      <c r="B897" s="295" t="s">
        <v>8</v>
      </c>
      <c r="C897" s="295" t="s">
        <v>9</v>
      </c>
      <c r="D897" s="295" t="s">
        <v>10</v>
      </c>
      <c r="E897" s="295">
        <v>5</v>
      </c>
      <c r="F897" s="290">
        <v>6</v>
      </c>
      <c r="G897" s="321">
        <v>7</v>
      </c>
      <c r="H897" s="375">
        <v>9</v>
      </c>
    </row>
    <row r="898" spans="1:8" ht="30" customHeight="1">
      <c r="A898" s="376" t="s">
        <v>11</v>
      </c>
      <c r="B898" s="358">
        <v>31052.238999999998</v>
      </c>
      <c r="C898" s="207">
        <v>21198.90158</v>
      </c>
      <c r="D898" s="207">
        <v>159839.9299022158</v>
      </c>
      <c r="E898" s="356">
        <v>292.816</v>
      </c>
      <c r="F898" s="357">
        <v>2207.839</v>
      </c>
      <c r="G898" s="357">
        <f aca="true" t="shared" si="174" ref="G898:G909">SUM(C898,E898)</f>
        <v>21491.71758</v>
      </c>
      <c r="H898" s="377">
        <f>SUM(F898,D898)</f>
        <v>162047.76890221582</v>
      </c>
    </row>
    <row r="899" spans="1:8" ht="30" customHeight="1">
      <c r="A899" s="378" t="s">
        <v>12</v>
      </c>
      <c r="B899" s="200">
        <v>25829.923000000003</v>
      </c>
      <c r="C899" s="207">
        <v>18417.75721</v>
      </c>
      <c r="D899" s="207">
        <v>139462.89049672967</v>
      </c>
      <c r="E899" s="207">
        <v>391.945</v>
      </c>
      <c r="F899" s="291">
        <v>2969.371</v>
      </c>
      <c r="G899" s="291">
        <f t="shared" si="174"/>
        <v>18809.70221</v>
      </c>
      <c r="H899" s="377">
        <f>SUM(F899,D899)</f>
        <v>142432.26149672968</v>
      </c>
    </row>
    <row r="900" spans="1:8" ht="30" customHeight="1">
      <c r="A900" s="381" t="s">
        <v>13</v>
      </c>
      <c r="B900" s="403">
        <v>33100.311</v>
      </c>
      <c r="C900" s="350">
        <v>19186.134570000002</v>
      </c>
      <c r="D900" s="350">
        <v>146041.67043870487</v>
      </c>
      <c r="E900" s="350">
        <v>763.842</v>
      </c>
      <c r="F900" s="350">
        <v>5814.55</v>
      </c>
      <c r="G900" s="350">
        <f t="shared" si="174"/>
        <v>19949.976570000003</v>
      </c>
      <c r="H900" s="382">
        <f>SUM(F900,D900)</f>
        <v>151856.22043870486</v>
      </c>
    </row>
    <row r="901" spans="1:8" ht="30" customHeight="1">
      <c r="A901" s="378" t="s">
        <v>14</v>
      </c>
      <c r="B901" s="359">
        <v>53207.594000000005</v>
      </c>
      <c r="C901" s="207">
        <v>38631.4099</v>
      </c>
      <c r="D901" s="207">
        <v>295185.69355869194</v>
      </c>
      <c r="E901" s="292">
        <v>308.5816026254768</v>
      </c>
      <c r="F901" s="207">
        <v>2357.896062544</v>
      </c>
      <c r="G901" s="322">
        <f t="shared" si="174"/>
        <v>38939.991502625475</v>
      </c>
      <c r="H901" s="380">
        <f aca="true" t="shared" si="175" ref="H901:H906">SUM(F901,D901)</f>
        <v>297543.58962123597</v>
      </c>
    </row>
    <row r="902" spans="1:8" ht="30" customHeight="1">
      <c r="A902" s="378" t="s">
        <v>15</v>
      </c>
      <c r="B902" s="200">
        <v>21613.214</v>
      </c>
      <c r="C902" s="207">
        <v>16927.49578</v>
      </c>
      <c r="D902" s="207">
        <v>129344.34945464239</v>
      </c>
      <c r="E902" s="207">
        <v>316.838</v>
      </c>
      <c r="F902" s="291">
        <v>2430.451</v>
      </c>
      <c r="G902" s="291">
        <f t="shared" si="174"/>
        <v>17244.33378</v>
      </c>
      <c r="H902" s="377">
        <f t="shared" si="175"/>
        <v>131774.8004546424</v>
      </c>
    </row>
    <row r="903" spans="1:10" ht="30" customHeight="1">
      <c r="A903" s="381" t="s">
        <v>16</v>
      </c>
      <c r="B903" s="403">
        <v>33682.766</v>
      </c>
      <c r="C903" s="350">
        <v>22731.315970000003</v>
      </c>
      <c r="D903" s="350">
        <v>173691.80383204762</v>
      </c>
      <c r="E903" s="350">
        <v>348.678</v>
      </c>
      <c r="F903" s="350">
        <v>2683.2496</v>
      </c>
      <c r="G903" s="350">
        <f t="shared" si="174"/>
        <v>23079.993970000003</v>
      </c>
      <c r="H903" s="382">
        <f t="shared" si="175"/>
        <v>176375.05343204763</v>
      </c>
      <c r="J903" t="s">
        <v>40</v>
      </c>
    </row>
    <row r="904" spans="1:8" ht="30" customHeight="1">
      <c r="A904" s="378" t="s">
        <v>17</v>
      </c>
      <c r="B904" s="200">
        <v>20174.329</v>
      </c>
      <c r="C904" s="207">
        <v>15617.59527</v>
      </c>
      <c r="D904" s="207">
        <v>122918.127396582</v>
      </c>
      <c r="E904" s="207">
        <v>174.52</v>
      </c>
      <c r="F904" s="207">
        <v>1373.562</v>
      </c>
      <c r="G904" s="207">
        <f t="shared" si="174"/>
        <v>15792.11527</v>
      </c>
      <c r="H904" s="377">
        <f t="shared" si="175"/>
        <v>124291.689396582</v>
      </c>
    </row>
    <row r="905" spans="1:8" ht="30" customHeight="1">
      <c r="A905" s="378" t="s">
        <v>18</v>
      </c>
      <c r="B905" s="200">
        <v>24944.528</v>
      </c>
      <c r="C905" s="207">
        <v>18866.96136</v>
      </c>
      <c r="D905" s="207">
        <v>154953.787640839</v>
      </c>
      <c r="E905" s="207">
        <v>81.949</v>
      </c>
      <c r="F905" s="291">
        <v>673.0489</v>
      </c>
      <c r="G905" s="207">
        <f t="shared" si="174"/>
        <v>18948.91036</v>
      </c>
      <c r="H905" s="377">
        <f t="shared" si="175"/>
        <v>155626.836540839</v>
      </c>
    </row>
    <row r="906" spans="1:8" ht="30" customHeight="1">
      <c r="A906" s="381" t="s">
        <v>19</v>
      </c>
      <c r="B906" s="403">
        <v>13960.039999999999</v>
      </c>
      <c r="C906" s="350">
        <v>10923.078899999999</v>
      </c>
      <c r="D906" s="350">
        <v>90111.30477041249</v>
      </c>
      <c r="E906" s="350">
        <v>855.254</v>
      </c>
      <c r="F906" s="350">
        <v>7055.529</v>
      </c>
      <c r="G906" s="350">
        <f t="shared" si="174"/>
        <v>11778.3329</v>
      </c>
      <c r="H906" s="382">
        <f t="shared" si="175"/>
        <v>97166.83377041249</v>
      </c>
    </row>
    <row r="907" spans="1:10" ht="30" customHeight="1">
      <c r="A907" s="383" t="s">
        <v>20</v>
      </c>
      <c r="B907" s="200">
        <v>26761.765</v>
      </c>
      <c r="C907" s="207">
        <v>20171.26286</v>
      </c>
      <c r="D907" s="207">
        <v>167263.16758144327</v>
      </c>
      <c r="E907" s="207"/>
      <c r="F907" s="292"/>
      <c r="G907" s="291">
        <f t="shared" si="174"/>
        <v>20171.26286</v>
      </c>
      <c r="H907" s="384">
        <f>SUM(F907,D907)</f>
        <v>167263.16758144327</v>
      </c>
      <c r="J907" t="s">
        <v>40</v>
      </c>
    </row>
    <row r="908" spans="1:8" ht="30" customHeight="1">
      <c r="A908" s="383" t="s">
        <v>21</v>
      </c>
      <c r="B908" s="440"/>
      <c r="C908" s="362"/>
      <c r="D908" s="362"/>
      <c r="E908" s="198"/>
      <c r="F908" s="292"/>
      <c r="G908" s="291">
        <f t="shared" si="174"/>
        <v>0</v>
      </c>
      <c r="H908" s="384">
        <f>SUM(F908,D908)</f>
        <v>0</v>
      </c>
    </row>
    <row r="909" spans="1:8" ht="30" customHeight="1">
      <c r="A909" s="385" t="s">
        <v>22</v>
      </c>
      <c r="B909" s="403"/>
      <c r="C909" s="350"/>
      <c r="D909" s="350"/>
      <c r="E909" s="350"/>
      <c r="F909" s="350"/>
      <c r="G909" s="350">
        <f t="shared" si="174"/>
        <v>0</v>
      </c>
      <c r="H909" s="386">
        <f>SUM(F909,D909)</f>
        <v>0</v>
      </c>
    </row>
    <row r="910" spans="1:8" ht="30" customHeight="1">
      <c r="A910" s="383"/>
      <c r="B910" s="404"/>
      <c r="C910" s="294"/>
      <c r="D910" s="294"/>
      <c r="E910" s="294"/>
      <c r="F910" s="294"/>
      <c r="G910" s="323"/>
      <c r="H910" s="387"/>
    </row>
    <row r="911" spans="1:8" ht="30" customHeight="1">
      <c r="A911" s="388" t="s">
        <v>23</v>
      </c>
      <c r="B911" s="405">
        <f aca="true" t="shared" si="176" ref="B911:H911">SUM(B898:B900)</f>
        <v>89982.473</v>
      </c>
      <c r="C911" s="347">
        <f t="shared" si="176"/>
        <v>58802.79336</v>
      </c>
      <c r="D911" s="347">
        <f t="shared" si="176"/>
        <v>445344.4908376504</v>
      </c>
      <c r="E911" s="347">
        <f t="shared" si="176"/>
        <v>1448.603</v>
      </c>
      <c r="F911" s="347">
        <f t="shared" si="176"/>
        <v>10991.76</v>
      </c>
      <c r="G911" s="347">
        <f t="shared" si="176"/>
        <v>60251.39636</v>
      </c>
      <c r="H911" s="389">
        <f t="shared" si="176"/>
        <v>456336.2508376504</v>
      </c>
    </row>
    <row r="912" spans="1:8" ht="30" customHeight="1">
      <c r="A912" s="388" t="s">
        <v>24</v>
      </c>
      <c r="B912" s="405">
        <f>SUM(B901:B903)</f>
        <v>108503.57400000001</v>
      </c>
      <c r="C912" s="334">
        <f aca="true" t="shared" si="177" ref="C912:H912">SUM(C901:C903)</f>
        <v>78290.22164999999</v>
      </c>
      <c r="D912" s="334">
        <f t="shared" si="177"/>
        <v>598221.8468453819</v>
      </c>
      <c r="E912" s="334">
        <f t="shared" si="177"/>
        <v>974.0976026254768</v>
      </c>
      <c r="F912" s="334">
        <f t="shared" si="177"/>
        <v>7471.5966625440005</v>
      </c>
      <c r="G912" s="334">
        <f t="shared" si="177"/>
        <v>79264.31925262549</v>
      </c>
      <c r="H912" s="390">
        <f t="shared" si="177"/>
        <v>605693.443507926</v>
      </c>
    </row>
    <row r="913" spans="1:8" ht="30" customHeight="1">
      <c r="A913" s="388" t="s">
        <v>25</v>
      </c>
      <c r="B913" s="405">
        <f>SUM(B904:B906)</f>
        <v>59078.897000000004</v>
      </c>
      <c r="C913" s="334">
        <f aca="true" t="shared" si="178" ref="C913:H913">SUM(C904:C906)</f>
        <v>45407.63553</v>
      </c>
      <c r="D913" s="334">
        <f t="shared" si="178"/>
        <v>367983.2198078335</v>
      </c>
      <c r="E913" s="334">
        <f t="shared" si="178"/>
        <v>1111.723</v>
      </c>
      <c r="F913" s="334">
        <f t="shared" si="178"/>
        <v>9102.1399</v>
      </c>
      <c r="G913" s="334">
        <f t="shared" si="178"/>
        <v>46519.358530000005</v>
      </c>
      <c r="H913" s="390">
        <f t="shared" si="178"/>
        <v>377085.3597078335</v>
      </c>
    </row>
    <row r="914" spans="1:8" ht="30" customHeight="1">
      <c r="A914" s="388" t="s">
        <v>26</v>
      </c>
      <c r="B914" s="406">
        <f>SUM(B907:B909)</f>
        <v>26761.765</v>
      </c>
      <c r="C914" s="343">
        <f aca="true" t="shared" si="179" ref="C914:H914">SUM(C907:C909)</f>
        <v>20171.26286</v>
      </c>
      <c r="D914" s="343">
        <f t="shared" si="179"/>
        <v>167263.16758144327</v>
      </c>
      <c r="E914" s="343">
        <f t="shared" si="179"/>
        <v>0</v>
      </c>
      <c r="F914" s="343">
        <f t="shared" si="179"/>
        <v>0</v>
      </c>
      <c r="G914" s="343">
        <f t="shared" si="179"/>
        <v>20171.26286</v>
      </c>
      <c r="H914" s="391">
        <f t="shared" si="179"/>
        <v>167263.16758144327</v>
      </c>
    </row>
    <row r="915" spans="1:8" ht="30" customHeight="1">
      <c r="A915" s="383"/>
      <c r="B915" s="404"/>
      <c r="C915" s="294"/>
      <c r="D915" s="294"/>
      <c r="E915" s="294"/>
      <c r="F915" s="294"/>
      <c r="G915" s="365"/>
      <c r="H915" s="387"/>
    </row>
    <row r="916" spans="1:8" ht="30" customHeight="1">
      <c r="A916" s="392" t="s">
        <v>27</v>
      </c>
      <c r="B916" s="224">
        <f>SUM(B911:B912)</f>
        <v>198486.04700000002</v>
      </c>
      <c r="C916" s="212">
        <f aca="true" t="shared" si="180" ref="C916:H916">SUM(C911:C912)</f>
        <v>137093.01501</v>
      </c>
      <c r="D916" s="212">
        <f t="shared" si="180"/>
        <v>1043566.3376830323</v>
      </c>
      <c r="E916" s="212">
        <f t="shared" si="180"/>
        <v>2422.7006026254767</v>
      </c>
      <c r="F916" s="212">
        <f t="shared" si="180"/>
        <v>18463.356662544</v>
      </c>
      <c r="G916" s="212">
        <f t="shared" si="180"/>
        <v>139515.71561262547</v>
      </c>
      <c r="H916" s="393">
        <f t="shared" si="180"/>
        <v>1062029.6943455762</v>
      </c>
    </row>
    <row r="917" spans="1:8" ht="30" customHeight="1">
      <c r="A917" s="392" t="s">
        <v>28</v>
      </c>
      <c r="B917" s="224">
        <f>SUM(B913:B914)</f>
        <v>85840.66200000001</v>
      </c>
      <c r="C917" s="212">
        <f aca="true" t="shared" si="181" ref="C917:H917">SUM(C913:C914)</f>
        <v>65578.89839</v>
      </c>
      <c r="D917" s="212">
        <f t="shared" si="181"/>
        <v>535246.3873892768</v>
      </c>
      <c r="E917" s="212">
        <f t="shared" si="181"/>
        <v>1111.723</v>
      </c>
      <c r="F917" s="212">
        <f t="shared" si="181"/>
        <v>9102.1399</v>
      </c>
      <c r="G917" s="212">
        <f t="shared" si="181"/>
        <v>66690.62139</v>
      </c>
      <c r="H917" s="393">
        <f t="shared" si="181"/>
        <v>544348.5272892767</v>
      </c>
    </row>
    <row r="918" spans="1:8" ht="30" customHeight="1" thickBot="1">
      <c r="A918" s="383"/>
      <c r="B918" s="200"/>
      <c r="C918" s="200"/>
      <c r="D918" s="200"/>
      <c r="E918" s="200"/>
      <c r="F918" s="200"/>
      <c r="G918" s="200"/>
      <c r="H918" s="394"/>
    </row>
    <row r="919" spans="1:8" ht="30" customHeight="1" thickBot="1">
      <c r="A919" s="400" t="s">
        <v>29</v>
      </c>
      <c r="B919" s="407">
        <f>B916+B917</f>
        <v>284326.70900000003</v>
      </c>
      <c r="C919" s="412">
        <f aca="true" t="shared" si="182" ref="C919:H919">C916+C917</f>
        <v>202671.91340000002</v>
      </c>
      <c r="D919" s="412">
        <f t="shared" si="182"/>
        <v>1578812.725072309</v>
      </c>
      <c r="E919" s="412">
        <f t="shared" si="182"/>
        <v>3534.4236026254766</v>
      </c>
      <c r="F919" s="412">
        <f t="shared" si="182"/>
        <v>27565.496562544</v>
      </c>
      <c r="G919" s="412">
        <f t="shared" si="182"/>
        <v>206206.33700262546</v>
      </c>
      <c r="H919" s="437">
        <f t="shared" si="182"/>
        <v>1606378.221634853</v>
      </c>
    </row>
    <row r="920" spans="1:8" ht="30" customHeight="1">
      <c r="A920" s="397" t="s">
        <v>64</v>
      </c>
      <c r="B920" s="396">
        <f aca="true" t="shared" si="183" ref="B920:H920">SUM(B898:B909)-B919</f>
        <v>0</v>
      </c>
      <c r="C920" s="396">
        <f t="shared" si="183"/>
        <v>0</v>
      </c>
      <c r="D920" s="396">
        <f t="shared" si="183"/>
        <v>0</v>
      </c>
      <c r="E920" s="396">
        <f t="shared" si="183"/>
        <v>0</v>
      </c>
      <c r="F920" s="396">
        <f t="shared" si="183"/>
        <v>0</v>
      </c>
      <c r="G920" s="396">
        <f t="shared" si="183"/>
        <v>0</v>
      </c>
      <c r="H920" s="396">
        <f t="shared" si="183"/>
        <v>0</v>
      </c>
    </row>
    <row r="921" spans="1:8" ht="30" customHeight="1">
      <c r="A921" s="190" t="s">
        <v>62</v>
      </c>
      <c r="B921" s="409"/>
      <c r="C921" s="410"/>
      <c r="D921" s="410"/>
      <c r="E921" s="410"/>
      <c r="F921" s="410"/>
      <c r="G921" s="410"/>
      <c r="H921" s="410"/>
    </row>
    <row r="922" spans="1:8" ht="30" customHeight="1">
      <c r="A922" s="398" t="s">
        <v>56</v>
      </c>
      <c r="B922" s="395"/>
      <c r="C922" s="395"/>
      <c r="D922" s="395"/>
      <c r="E922" s="395"/>
      <c r="F922" s="395"/>
      <c r="G922" s="399"/>
      <c r="H922" s="395"/>
    </row>
  </sheetData>
  <sheetProtection/>
  <mergeCells count="149">
    <mergeCell ref="L833:M833"/>
    <mergeCell ref="N833:O833"/>
    <mergeCell ref="A762:H762"/>
    <mergeCell ref="B764:D764"/>
    <mergeCell ref="E764:F764"/>
    <mergeCell ref="G764:H764"/>
    <mergeCell ref="C765:D765"/>
    <mergeCell ref="E765:F765"/>
    <mergeCell ref="G765:H765"/>
    <mergeCell ref="A828:H828"/>
    <mergeCell ref="C666:D666"/>
    <mergeCell ref="E666:F666"/>
    <mergeCell ref="G666:H666"/>
    <mergeCell ref="A663:H663"/>
    <mergeCell ref="B665:D665"/>
    <mergeCell ref="E665:F665"/>
    <mergeCell ref="G665:H665"/>
    <mergeCell ref="C633:D633"/>
    <mergeCell ref="E633:F633"/>
    <mergeCell ref="G633:H633"/>
    <mergeCell ref="A630:H630"/>
    <mergeCell ref="B632:D632"/>
    <mergeCell ref="E632:F632"/>
    <mergeCell ref="G632:H632"/>
    <mergeCell ref="A566:H566"/>
    <mergeCell ref="B568:D568"/>
    <mergeCell ref="C569:D569"/>
    <mergeCell ref="E569:F569"/>
    <mergeCell ref="G569:H569"/>
    <mergeCell ref="E568:F568"/>
    <mergeCell ref="G568:H568"/>
    <mergeCell ref="C538:D538"/>
    <mergeCell ref="E538:F538"/>
    <mergeCell ref="G538:H538"/>
    <mergeCell ref="A534:H534"/>
    <mergeCell ref="B537:D537"/>
    <mergeCell ref="E537:F537"/>
    <mergeCell ref="G537:H537"/>
    <mergeCell ref="C386:D386"/>
    <mergeCell ref="E386:F386"/>
    <mergeCell ref="G386:H386"/>
    <mergeCell ref="A382:H382"/>
    <mergeCell ref="B385:D385"/>
    <mergeCell ref="E385:F385"/>
    <mergeCell ref="G385:H385"/>
    <mergeCell ref="C345:D345"/>
    <mergeCell ref="E345:F345"/>
    <mergeCell ref="G345:H345"/>
    <mergeCell ref="A341:H341"/>
    <mergeCell ref="B344:D344"/>
    <mergeCell ref="E344:F344"/>
    <mergeCell ref="G344:H344"/>
    <mergeCell ref="C300:D300"/>
    <mergeCell ref="E300:F300"/>
    <mergeCell ref="G300:H300"/>
    <mergeCell ref="A296:H296"/>
    <mergeCell ref="B299:D299"/>
    <mergeCell ref="E299:F299"/>
    <mergeCell ref="G299:H299"/>
    <mergeCell ref="C255:D255"/>
    <mergeCell ref="C39:D39"/>
    <mergeCell ref="C171:D171"/>
    <mergeCell ref="C129:D129"/>
    <mergeCell ref="A251:H251"/>
    <mergeCell ref="E255:F255"/>
    <mergeCell ref="G255:H255"/>
    <mergeCell ref="E254:F254"/>
    <mergeCell ref="B212:D212"/>
    <mergeCell ref="E212:F212"/>
    <mergeCell ref="B254:D254"/>
    <mergeCell ref="G254:H254"/>
    <mergeCell ref="C4:D4"/>
    <mergeCell ref="C84:D84"/>
    <mergeCell ref="G212:H212"/>
    <mergeCell ref="C213:D213"/>
    <mergeCell ref="E213:F213"/>
    <mergeCell ref="G213:H213"/>
    <mergeCell ref="A209:H209"/>
    <mergeCell ref="C425:D425"/>
    <mergeCell ref="E425:F425"/>
    <mergeCell ref="G425:H425"/>
    <mergeCell ref="A421:H421"/>
    <mergeCell ref="B424:D424"/>
    <mergeCell ref="E424:F424"/>
    <mergeCell ref="G424:H424"/>
    <mergeCell ref="C469:D469"/>
    <mergeCell ref="E469:F469"/>
    <mergeCell ref="G469:H469"/>
    <mergeCell ref="A465:H465"/>
    <mergeCell ref="B468:D468"/>
    <mergeCell ref="E468:F468"/>
    <mergeCell ref="G468:H468"/>
    <mergeCell ref="C503:D503"/>
    <mergeCell ref="E503:F503"/>
    <mergeCell ref="G503:H503"/>
    <mergeCell ref="A499:H499"/>
    <mergeCell ref="B502:D502"/>
    <mergeCell ref="E502:F502"/>
    <mergeCell ref="G502:H502"/>
    <mergeCell ref="C601:D601"/>
    <mergeCell ref="E601:F601"/>
    <mergeCell ref="G601:H601"/>
    <mergeCell ref="A598:H598"/>
    <mergeCell ref="B600:D600"/>
    <mergeCell ref="E600:F600"/>
    <mergeCell ref="G600:H600"/>
    <mergeCell ref="A695:H695"/>
    <mergeCell ref="B697:D697"/>
    <mergeCell ref="E697:F697"/>
    <mergeCell ref="G697:H697"/>
    <mergeCell ref="C698:D698"/>
    <mergeCell ref="E698:F698"/>
    <mergeCell ref="G698:H698"/>
    <mergeCell ref="A728:H728"/>
    <mergeCell ref="B730:D730"/>
    <mergeCell ref="E730:F730"/>
    <mergeCell ref="G730:H730"/>
    <mergeCell ref="C731:D731"/>
    <mergeCell ref="E731:F731"/>
    <mergeCell ref="G731:H731"/>
    <mergeCell ref="B830:D830"/>
    <mergeCell ref="E830:F830"/>
    <mergeCell ref="G830:H830"/>
    <mergeCell ref="C831:D831"/>
    <mergeCell ref="E831:F831"/>
    <mergeCell ref="G831:H831"/>
    <mergeCell ref="L800:M800"/>
    <mergeCell ref="N800:O800"/>
    <mergeCell ref="A795:H795"/>
    <mergeCell ref="B797:D797"/>
    <mergeCell ref="E797:F797"/>
    <mergeCell ref="G797:H797"/>
    <mergeCell ref="C798:D798"/>
    <mergeCell ref="E798:F798"/>
    <mergeCell ref="G798:H798"/>
    <mergeCell ref="A860:H860"/>
    <mergeCell ref="B862:D862"/>
    <mergeCell ref="E862:F862"/>
    <mergeCell ref="G862:H862"/>
    <mergeCell ref="C863:D863"/>
    <mergeCell ref="E863:F863"/>
    <mergeCell ref="G863:H863"/>
    <mergeCell ref="A892:H892"/>
    <mergeCell ref="B894:D894"/>
    <mergeCell ref="E894:F894"/>
    <mergeCell ref="G894:H894"/>
    <mergeCell ref="C895:D895"/>
    <mergeCell ref="E895:F895"/>
    <mergeCell ref="G895:H895"/>
  </mergeCells>
  <printOptions/>
  <pageMargins left="0.9" right="0.36" top="0.49" bottom="0.33" header="0.34" footer="0.2"/>
  <pageSetup fitToHeight="1" fitToWidth="1" orientation="landscape" pageOrder="overThenDown" paperSize="9" scale="68" r:id="rId3"/>
  <headerFooter alignWithMargins="0">
    <oddHeader>&amp;C&amp;"Helv,Bold"&amp;11P M U Summary</oddHeader>
    <oddFooter>&amp;L&amp;D&amp;C&amp;F&amp;R&amp;T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SIERRA LEONE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DEPARTMENT</dc:creator>
  <cp:keywords/>
  <dc:description/>
  <cp:lastModifiedBy>Osman Kabba</cp:lastModifiedBy>
  <cp:lastPrinted>2018-05-08T10:26:42Z</cp:lastPrinted>
  <dcterms:created xsi:type="dcterms:W3CDTF">2000-11-30T09:38:14Z</dcterms:created>
  <dcterms:modified xsi:type="dcterms:W3CDTF">2018-11-22T16:32:30Z</dcterms:modified>
  <cp:category/>
  <cp:version/>
  <cp:contentType/>
  <cp:contentStatus/>
</cp:coreProperties>
</file>